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SP 238\"/>
    </mc:Choice>
  </mc:AlternateContent>
  <bookViews>
    <workbookView xWindow="0" yWindow="0" windowWidth="23040" windowHeight="9384" tabRatio="873" firstSheet="1" activeTab="1"/>
  </bookViews>
  <sheets>
    <sheet name="BExRepositorySheet" sheetId="1" state="veryHidden" r:id="rId1"/>
    <sheet name="S238" sheetId="15" r:id="rId2"/>
  </sheets>
  <calcPr calcId="152511"/>
  <customWorkbookViews>
    <customWorkbookView name="Renata Lasota - Widok osobisty" guid="{9334D034-972C-433E-9424-A2FF27BA81FA}" mergeInterval="0" personalView="1" maximized="1" xWindow="-8" yWindow="-8" windowWidth="1040" windowHeight="744" tabRatio="946" activeSheetId="10"/>
    <customWorkbookView name="msobczak - Widok osobisty" guid="{EFB348F9-26FD-44C3-82CB-3DE1FDA19157}" mergeInterval="0" personalView="1" maximized="1" xWindow="1" yWindow="1" windowWidth="1916" windowHeight="851" tabRatio="946" activeSheetId="13"/>
    <customWorkbookView name="Aleksandra Bartnicka - Widok osobisty" guid="{F90984B5-D64C-4B80-8892-6693C785865B}" mergeInterval="0" personalView="1" maximized="1" xWindow="-8" yWindow="-8" windowWidth="1936" windowHeight="1056" tabRatio="946" activeSheetId="14"/>
    <customWorkbookView name="Małgorzata Fiłacińska - Widok osobisty" guid="{2B0DEAAC-63D9-4D7A-A2CF-30ECE7634DE1}" mergeInterval="0" personalView="1" maximized="1" xWindow="1" yWindow="1" windowWidth="1916" windowHeight="851" tabRatio="946" activeSheetId="20"/>
    <customWorkbookView name="Jolanta Brzozowska - Widok osobisty" guid="{D855765A-1D3B-443F-8302-DEA7A42FBD3F}" mergeInterval="0" personalView="1" maximized="1" xWindow="1" yWindow="1" windowWidth="1916" windowHeight="851" tabRatio="946" activeSheetId="18"/>
    <customWorkbookView name="edabrowska - Widok osobisty" guid="{9434E73D-DB94-48AB-9D53-D7F157A6AC07}" mergeInterval="0" personalView="1" maximized="1" xWindow="1" yWindow="1" windowWidth="1916" windowHeight="851" tabRatio="946" activeSheetId="19"/>
    <customWorkbookView name="jbrzozowska - Widok osobisty" guid="{4C9905CC-8472-46A2-BECB-968C9B4B4F68}" autoUpdate="1" mergeInterval="5" personalView="1" maximized="1" xWindow="-8" yWindow="-8" windowWidth="1696" windowHeight="1026" tabRatio="946" activeSheetId="6"/>
    <customWorkbookView name="ifastyn - Widok osobisty" guid="{7FB15A5C-F3BD-4266-9D0B-B25CF0A11551}" mergeInterval="0" personalView="1" maximized="1" xWindow="1" yWindow="1" windowWidth="1916" windowHeight="805" tabRatio="946" activeSheetId="19"/>
    <customWorkbookView name="Małgorzata Mechocka - Widok osobisty" guid="{0118BF3B-3693-4F3D-A101-95256B6E2876}" mergeInterval="0" personalView="1" maximized="1" xWindow="-8" yWindow="-8" windowWidth="1936" windowHeight="1056" tabRatio="946" activeSheetId="21"/>
    <customWorkbookView name="iwlazlo - Widok osobisty" guid="{B0E946E6-780E-4138-BAA0-AE4652CE9550}" mergeInterval="0" personalView="1" maximized="1" xWindow="1" yWindow="1" windowWidth="1916" windowHeight="851" tabRatio="946" activeSheetId="10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4"/>
    <customWorkbookView name="Beata Maciejewicz - Widok osobisty" guid="{A35C9533-466B-4CCE-8761-750D70EE323B}" mergeInterval="0" personalView="1" maximized="1" xWindow="-8" yWindow="-8" windowWidth="1296" windowHeight="1000" tabRatio="946" activeSheetId="4"/>
    <customWorkbookView name="Małgorzata Małek - Widok osobisty" guid="{C760A8D1-D36F-4C42-8F62-8B109EEA81FC}" mergeInterval="0" personalView="1" maximized="1" xWindow="-9" yWindow="-9" windowWidth="1938" windowHeight="1050" tabRatio="946" activeSheetId="12"/>
    <customWorkbookView name="Natalia Gawrońska - Widok osobisty" guid="{9DA4C98B-8435-47E0-9DC6-4DD3334DD27F}" mergeInterval="0" personalView="1" maximized="1" xWindow="-8" yWindow="-8" windowWidth="1936" windowHeight="1056" tabRatio="946" activeSheetId="7"/>
    <customWorkbookView name="mfilacinska - Widok osobisty" guid="{3DAE9AF6-0DF7-431E-9E1B-483B3792C89A}" mergeInterval="0" personalView="1" maximized="1" xWindow="1" yWindow="1" windowWidth="1276" windowHeight="795" tabRatio="946" activeSheetId="20"/>
    <customWorkbookView name="Elżbieta Michałowska - Widok osobisty" guid="{51DD43A0-1D18-4126-AA9C-A474377725DA}" mergeInterval="0" personalView="1" maximized="1" xWindow="-8" yWindow="-8" windowWidth="1616" windowHeight="876" tabRatio="946" activeSheetId="8"/>
    <customWorkbookView name="kkozlowska - Widok osobisty" guid="{082BF083-C47B-4D25-AFF3-D9FC9313868D}" mergeInterval="0" personalView="1" maximized="1" xWindow="1" yWindow="1" windowWidth="1916" windowHeight="851" tabRatio="946" activeSheetId="17"/>
    <customWorkbookView name="Agnieszka Wujkowska - Widok osobisty" guid="{D8F1791F-AA9F-4E5E-A2D4-811CEA709694}" mergeInterval="0" personalView="1" maximized="1" xWindow="-9" yWindow="-9" windowWidth="1938" windowHeight="1048" tabRatio="946" activeSheetId="3"/>
    <customWorkbookView name="Monika Chrzanowska - Widok osobisty" guid="{E1540D2D-AB30-48D8-8541-9BF9706477A6}" mergeInterval="0" personalView="1" xWindow="-1" windowWidth="1922" windowHeight="1030" tabRatio="873" activeSheetId="15"/>
  </customWorkbookViews>
</workbook>
</file>

<file path=xl/calcChain.xml><?xml version="1.0" encoding="utf-8"?>
<calcChain xmlns="http://schemas.openxmlformats.org/spreadsheetml/2006/main">
  <c r="D11" i="15" l="1"/>
  <c r="E11" i="15"/>
  <c r="G11" i="15"/>
  <c r="G19" i="15" s="1"/>
  <c r="G37" i="15" s="1"/>
  <c r="I11" i="15"/>
  <c r="B12" i="15"/>
  <c r="C12" i="15"/>
  <c r="D12" i="15"/>
  <c r="E12" i="15"/>
  <c r="F12" i="15"/>
  <c r="F19" i="15" s="1"/>
  <c r="F37" i="15" s="1"/>
  <c r="G12" i="15"/>
  <c r="H12" i="15"/>
  <c r="E13" i="15"/>
  <c r="I13" i="15"/>
  <c r="I14" i="15"/>
  <c r="I12" i="15" s="1"/>
  <c r="I19" i="15" s="1"/>
  <c r="I15" i="15"/>
  <c r="B16" i="15"/>
  <c r="C16" i="15"/>
  <c r="D16" i="15"/>
  <c r="E16" i="15"/>
  <c r="F16" i="15"/>
  <c r="G16" i="15"/>
  <c r="H16" i="15"/>
  <c r="I16" i="15"/>
  <c r="I17" i="15"/>
  <c r="I18" i="15"/>
  <c r="B19" i="15"/>
  <c r="C19" i="15"/>
  <c r="D19" i="15"/>
  <c r="E19" i="15"/>
  <c r="H19" i="15"/>
  <c r="D21" i="15"/>
  <c r="E21" i="15"/>
  <c r="I21" i="15" s="1"/>
  <c r="G21" i="15"/>
  <c r="B22" i="15"/>
  <c r="B29" i="15" s="1"/>
  <c r="B37" i="15" s="1"/>
  <c r="C22" i="15"/>
  <c r="C29" i="15" s="1"/>
  <c r="C37" i="15" s="1"/>
  <c r="E22" i="15"/>
  <c r="F22" i="15"/>
  <c r="G22" i="15"/>
  <c r="H22" i="15"/>
  <c r="H29" i="15" s="1"/>
  <c r="H37" i="15" s="1"/>
  <c r="D23" i="15"/>
  <c r="D22" i="15" s="1"/>
  <c r="D29" i="15" s="1"/>
  <c r="D37" i="15" s="1"/>
  <c r="E23" i="15"/>
  <c r="E24" i="15"/>
  <c r="I24" i="15"/>
  <c r="I25" i="15"/>
  <c r="B26" i="15"/>
  <c r="C26" i="15"/>
  <c r="D26" i="15"/>
  <c r="E26" i="15"/>
  <c r="F26" i="15"/>
  <c r="F29" i="15" s="1"/>
  <c r="G26" i="15"/>
  <c r="G29" i="15" s="1"/>
  <c r="H26" i="15"/>
  <c r="I27" i="15"/>
  <c r="I28" i="15"/>
  <c r="E29" i="15"/>
  <c r="E37" i="15" s="1"/>
  <c r="I31" i="15"/>
  <c r="I32" i="15"/>
  <c r="I34" i="15" s="1"/>
  <c r="I33" i="15"/>
  <c r="B34" i="15"/>
  <c r="C34" i="15"/>
  <c r="D34" i="15"/>
  <c r="E34" i="15"/>
  <c r="F34" i="15"/>
  <c r="G34" i="15"/>
  <c r="H34" i="15"/>
  <c r="B36" i="15"/>
  <c r="C36" i="15"/>
  <c r="D36" i="15"/>
  <c r="E36" i="15"/>
  <c r="F36" i="15"/>
  <c r="G36" i="15"/>
  <c r="H36" i="15"/>
  <c r="C55" i="15"/>
  <c r="C61" i="15" s="1"/>
  <c r="C78" i="15" s="1"/>
  <c r="C58" i="15"/>
  <c r="C64" i="15"/>
  <c r="C67" i="15"/>
  <c r="C70" i="15"/>
  <c r="C75" i="15"/>
  <c r="C77" i="15"/>
  <c r="E101" i="15"/>
  <c r="B102" i="15"/>
  <c r="C102" i="15"/>
  <c r="D102" i="15"/>
  <c r="D109" i="15" s="1"/>
  <c r="E103" i="15"/>
  <c r="E102" i="15" s="1"/>
  <c r="E109" i="15" s="1"/>
  <c r="E104" i="15"/>
  <c r="B105" i="15"/>
  <c r="C105" i="15"/>
  <c r="D105" i="15"/>
  <c r="E106" i="15"/>
  <c r="E105" i="15" s="1"/>
  <c r="E107" i="15"/>
  <c r="E108" i="15"/>
  <c r="B109" i="15"/>
  <c r="C109" i="15"/>
  <c r="E111" i="15"/>
  <c r="B112" i="15"/>
  <c r="C112" i="15"/>
  <c r="D112" i="15"/>
  <c r="E113" i="15"/>
  <c r="E112" i="15" s="1"/>
  <c r="E118" i="15" s="1"/>
  <c r="B114" i="15"/>
  <c r="C114" i="15"/>
  <c r="D114" i="15"/>
  <c r="E114" i="15"/>
  <c r="E115" i="15"/>
  <c r="E116" i="15"/>
  <c r="E117" i="15"/>
  <c r="B118" i="15"/>
  <c r="C118" i="15"/>
  <c r="D118" i="15"/>
  <c r="B149" i="15"/>
  <c r="C149" i="15"/>
  <c r="D149" i="15"/>
  <c r="E149" i="15"/>
  <c r="F149" i="15"/>
  <c r="G149" i="15"/>
  <c r="H149" i="15"/>
  <c r="I149" i="15"/>
  <c r="C177" i="15"/>
  <c r="D177" i="15"/>
  <c r="E229" i="15"/>
  <c r="F229" i="15"/>
  <c r="G229" i="15"/>
  <c r="E236" i="15"/>
  <c r="F236" i="15"/>
  <c r="G236" i="15"/>
  <c r="I243" i="15"/>
  <c r="I244" i="15"/>
  <c r="F245" i="15"/>
  <c r="I245" i="15" s="1"/>
  <c r="I246" i="15"/>
  <c r="I247" i="15"/>
  <c r="E248" i="15"/>
  <c r="G248" i="15"/>
  <c r="H248" i="15"/>
  <c r="G265" i="15"/>
  <c r="G266" i="15"/>
  <c r="G267" i="15"/>
  <c r="G268" i="15"/>
  <c r="G269" i="15"/>
  <c r="G270" i="15"/>
  <c r="G271" i="15"/>
  <c r="G272" i="15"/>
  <c r="G273" i="15"/>
  <c r="C274" i="15"/>
  <c r="D274" i="15"/>
  <c r="E274" i="15"/>
  <c r="F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C295" i="15"/>
  <c r="D295" i="15"/>
  <c r="E295" i="15"/>
  <c r="F295" i="15"/>
  <c r="C314" i="15"/>
  <c r="C322" i="15" s="1"/>
  <c r="D314" i="15"/>
  <c r="C318" i="15"/>
  <c r="D318" i="15"/>
  <c r="D322" i="15"/>
  <c r="C330" i="15"/>
  <c r="D330" i="15"/>
  <c r="B360" i="15"/>
  <c r="C360" i="15"/>
  <c r="D360" i="15"/>
  <c r="E360" i="15"/>
  <c r="B368" i="15"/>
  <c r="C368" i="15"/>
  <c r="D368" i="15"/>
  <c r="E368" i="15"/>
  <c r="C383" i="15"/>
  <c r="D383" i="15"/>
  <c r="C404" i="15"/>
  <c r="C425" i="15" s="1"/>
  <c r="D404" i="15"/>
  <c r="D425" i="15" s="1"/>
  <c r="C441" i="15"/>
  <c r="D441" i="15"/>
  <c r="D463" i="15" s="1"/>
  <c r="C452" i="15"/>
  <c r="C463" i="15" s="1"/>
  <c r="D452" i="15"/>
  <c r="C479" i="15"/>
  <c r="D479" i="15"/>
  <c r="D492" i="15" s="1"/>
  <c r="C487" i="15"/>
  <c r="C492" i="15" s="1"/>
  <c r="D487" i="15"/>
  <c r="C499" i="15"/>
  <c r="D499" i="15"/>
  <c r="E528" i="15"/>
  <c r="B529" i="15"/>
  <c r="C529" i="15"/>
  <c r="D529" i="15"/>
  <c r="F529" i="15"/>
  <c r="G529" i="15"/>
  <c r="H529" i="15"/>
  <c r="I529" i="15"/>
  <c r="J529" i="15"/>
  <c r="E530" i="15"/>
  <c r="E529" i="15" s="1"/>
  <c r="E531" i="15"/>
  <c r="K531" i="15" s="1"/>
  <c r="E532" i="15"/>
  <c r="K532" i="15"/>
  <c r="B533" i="15"/>
  <c r="B539" i="15" s="1"/>
  <c r="C533" i="15"/>
  <c r="C539" i="15" s="1"/>
  <c r="D533" i="15"/>
  <c r="D539" i="15" s="1"/>
  <c r="F533" i="15"/>
  <c r="G533" i="15"/>
  <c r="G539" i="15" s="1"/>
  <c r="H533" i="15"/>
  <c r="H539" i="15" s="1"/>
  <c r="I533" i="15"/>
  <c r="I539" i="15" s="1"/>
  <c r="J533" i="15"/>
  <c r="J539" i="15" s="1"/>
  <c r="E534" i="15"/>
  <c r="E533" i="15" s="1"/>
  <c r="K534" i="15"/>
  <c r="E535" i="15"/>
  <c r="K535" i="15" s="1"/>
  <c r="E536" i="15"/>
  <c r="K536" i="15" s="1"/>
  <c r="E537" i="15"/>
  <c r="K537" i="15"/>
  <c r="E538" i="15"/>
  <c r="K538" i="15" s="1"/>
  <c r="F539" i="15"/>
  <c r="D544" i="15"/>
  <c r="C547" i="15"/>
  <c r="C548" i="15"/>
  <c r="D548" i="15"/>
  <c r="D554" i="15"/>
  <c r="D547" i="15" s="1"/>
  <c r="C556" i="15"/>
  <c r="B568" i="15"/>
  <c r="C568" i="15"/>
  <c r="D568" i="15"/>
  <c r="E568" i="15"/>
  <c r="C577" i="15"/>
  <c r="B613" i="15"/>
  <c r="C613" i="15"/>
  <c r="B618" i="15"/>
  <c r="B612" i="15" s="1"/>
  <c r="C618" i="15"/>
  <c r="C612" i="15" s="1"/>
  <c r="B624" i="15"/>
  <c r="C624" i="15"/>
  <c r="B629" i="15"/>
  <c r="B623" i="15" s="1"/>
  <c r="C629" i="15"/>
  <c r="C623" i="15" s="1"/>
  <c r="E657" i="15"/>
  <c r="F657" i="15"/>
  <c r="E671" i="15"/>
  <c r="E670" i="15" s="1"/>
  <c r="E700" i="15" s="1"/>
  <c r="F671" i="15"/>
  <c r="F670" i="15" s="1"/>
  <c r="F700" i="15" s="1"/>
  <c r="E679" i="15"/>
  <c r="F679" i="15"/>
  <c r="E682" i="15"/>
  <c r="F682" i="15"/>
  <c r="C718" i="15"/>
  <c r="D718" i="15"/>
  <c r="E758" i="15"/>
  <c r="F758" i="15"/>
  <c r="E763" i="15"/>
  <c r="E774" i="15" s="1"/>
  <c r="F763" i="15"/>
  <c r="F774" i="15" s="1"/>
  <c r="E783" i="15"/>
  <c r="E781" i="15" s="1"/>
  <c r="E794" i="15" s="1"/>
  <c r="F783" i="15"/>
  <c r="F781" i="15" s="1"/>
  <c r="F794" i="15" s="1"/>
  <c r="E788" i="15"/>
  <c r="F788" i="15"/>
  <c r="E809" i="15"/>
  <c r="F809" i="15"/>
  <c r="E812" i="15"/>
  <c r="F812" i="15"/>
  <c r="E815" i="15"/>
  <c r="F815" i="15"/>
  <c r="E822" i="15"/>
  <c r="F822" i="15"/>
  <c r="E828" i="15"/>
  <c r="F828" i="15"/>
  <c r="E831" i="15"/>
  <c r="F831" i="15"/>
  <c r="E840" i="15"/>
  <c r="F840" i="15"/>
  <c r="C857" i="15"/>
  <c r="D857" i="15"/>
  <c r="E857" i="15"/>
  <c r="F857" i="15"/>
  <c r="C863" i="15"/>
  <c r="D863" i="15"/>
  <c r="E863" i="15"/>
  <c r="F863" i="15"/>
  <c r="E539" i="15" l="1"/>
  <c r="D556" i="15"/>
  <c r="K533" i="15"/>
  <c r="I248" i="15"/>
  <c r="I36" i="15"/>
  <c r="I23" i="15"/>
  <c r="K530" i="15"/>
  <c r="K529" i="15" s="1"/>
  <c r="K528" i="15"/>
  <c r="K539" i="15" s="1"/>
  <c r="F248" i="15"/>
  <c r="G274" i="15"/>
  <c r="G295" i="15" s="1"/>
  <c r="I26" i="15"/>
  <c r="I22" i="15"/>
  <c r="I29" i="15" l="1"/>
  <c r="I37" i="15" s="1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<sst xmlns="http://schemas.openxmlformats.org/spreadsheetml/2006/main" count="653" uniqueCount="440">
  <si>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</si>
  <si>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</si>
  <si>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</si>
  <si>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</si>
  <si>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</si>
  <si>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</si>
  <si>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</si>
  <si>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</si>
  <si>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</si>
  <si>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</si>
  <si>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</si>
  <si>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</si>
  <si>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</si>
  <si>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</si>
  <si>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</si>
  <si>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</si>
  <si>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</si>
  <si>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</si>
  <si>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</si>
  <si>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</si>
  <si>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</si>
  <si>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</si>
  <si>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</si>
  <si>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</si>
  <si>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</si>
  <si>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</si>
  <si>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</si>
  <si>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</si>
  <si>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</si>
  <si>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</si>
  <si>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</si>
  <si>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</si>
  <si>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</si>
  <si>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</si>
  <si>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</si>
  <si>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</si>
  <si>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</si>
  <si>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</si>
  <si>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</si>
  <si>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</si>
  <si>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</si>
  <si>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</si>
  <si>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</si>
  <si>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</si>
  <si>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</si>
  <si>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</si>
  <si>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</si>
  <si>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</si>
  <si>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</si>
  <si>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</si>
  <si>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</si>
  <si>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</si>
  <si>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</si>
  <si>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</si>
  <si>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</si>
  <si>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</si>
  <si>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</si>
  <si>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</si>
  <si>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</si>
  <si>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</si>
  <si>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</si>
  <si>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</si>
  <si>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</si>
  <si>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</si>
  <si>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</si>
  <si>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</si>
  <si>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</si>
  <si>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</si>
  <si>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</si>
  <si>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</si>
  <si>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</si>
  <si>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</si>
  <si>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</si>
  <si>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</si>
  <si>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</si>
  <si>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</si>
  <si>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</si>
  <si>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</si>
  <si>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</si>
  <si>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</si>
  <si>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</si>
  <si>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</si>
  <si>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</si>
  <si>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</si>
  <si>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</si>
  <si>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</si>
  <si>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</si>
  <si>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</si>
  <si>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</si>
  <si>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</si>
  <si>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</si>
  <si>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</si>
  <si>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</si>
  <si>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</si>
  <si>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</si>
  <si>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</si>
  <si>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</si>
  <si>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</si>
  <si>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</si>
  <si>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</si>
  <si>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</si>
  <si>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</si>
  <si>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</si>
  <si>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</si>
  <si>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</si>
  <si>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</si>
  <si>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</si>
  <si>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</si>
  <si>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</si>
  <si>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</si>
  <si>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</si>
  <si>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</si>
  <si>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</si>
  <si>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</si>
  <si>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</si>
  <si>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</si>
  <si>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</si>
  <si>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</si>
  <si>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</si>
  <si>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</si>
  <si>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</si>
  <si>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</si>
  <si>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</si>
  <si>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</si>
  <si>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</si>
  <si>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</si>
  <si>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</si>
  <si>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</si>
  <si>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</si>
  <si>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</si>
  <si>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</si>
  <si>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</si>
  <si>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</si>
  <si>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</si>
  <si>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</si>
  <si>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</si>
  <si>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</si>
  <si>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</si>
  <si>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</si>
  <si>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</si>
  <si>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</si>
  <si>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</si>
  <si>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</si>
  <si>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</si>
  <si>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</si>
  <si>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</si>
  <si>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</si>
  <si>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</si>
  <si>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</si>
  <si>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</si>
  <si>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</si>
  <si>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</si>
  <si>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</si>
  <si>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</si>
  <si>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</si>
  <si>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</si>
  <si>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</si>
  <si>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</si>
  <si>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</si>
  <si>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</si>
  <si>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</si>
  <si>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</si>
  <si>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</si>
  <si>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</si>
  <si>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</si>
  <si>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</si>
  <si>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</si>
  <si>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</si>
  <si>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</si>
  <si>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</si>
  <si>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</si>
  <si>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</si>
  <si>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</si>
  <si>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</si>
  <si>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</si>
  <si>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</si>
  <si>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</si>
  <si>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</si>
  <si>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</si>
  <si>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</si>
  <si>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</si>
  <si>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</si>
  <si>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</si>
  <si>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</si>
  <si>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</si>
  <si>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</si>
  <si>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</si>
  <si>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</si>
  <si>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</si>
  <si>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</si>
  <si>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</si>
  <si>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</si>
  <si>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</si>
  <si>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</si>
  <si>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</si>
  <si>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</si>
  <si>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</si>
  <si>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</si>
  <si>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</si>
  <si>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</si>
  <si>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</si>
  <si>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</si>
  <si>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</si>
  <si>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</si>
  <si>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</si>
  <si>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</si>
  <si>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</si>
  <si>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</si>
  <si>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</si>
  <si>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</si>
  <si>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</si>
  <si>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</si>
  <si>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</si>
  <si>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</si>
  <si>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</si>
  <si>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</si>
  <si>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</si>
  <si>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</si>
  <si>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</si>
  <si>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</si>
  <si>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</si>
  <si>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</si>
  <si>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</si>
  <si>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</si>
  <si>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</si>
  <si>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</si>
  <si>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</si>
  <si>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</si>
  <si>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</si>
  <si>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</si>
  <si>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</si>
  <si>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</si>
  <si>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</si>
  <si>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</si>
  <si>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</si>
  <si>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</si>
  <si>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</si>
  <si>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</si>
  <si>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</si>
  <si>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</si>
  <si>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</si>
  <si>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</si>
  <si>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</si>
  <si>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</si>
  <si>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</si>
  <si>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</si>
  <si>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</si>
  <si>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</si>
  <si>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</si>
  <si>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</si>
  <si>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</si>
  <si>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</si>
  <si>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</si>
  <si>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</si>
  <si>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</si>
  <si>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</si>
  <si>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</si>
  <si>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</si>
  <si>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</si>
  <si>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</si>
  <si>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</si>
  <si>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</si>
  <si>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</si>
  <si>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</si>
  <si>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</si>
  <si>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</si>
  <si>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</si>
  <si>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</si>
  <si>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</si>
  <si>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</si>
  <si>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</si>
  <si>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</si>
  <si>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</si>
  <si>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</si>
  <si>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</si>
  <si>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</si>
  <si>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</si>
  <si>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</si>
  <si>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</si>
  <si>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</si>
  <si>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</si>
  <si>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</si>
  <si>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</si>
  <si>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</si>
  <si>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</si>
  <si>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</si>
  <si>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</si>
  <si>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</si>
  <si>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</si>
  <si>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</si>
  <si>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</si>
  <si>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</si>
  <si>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</si>
  <si>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</si>
  <si>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</si>
  <si>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</si>
  <si>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</si>
  <si>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</si>
  <si>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</si>
  <si>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</si>
  <si>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</si>
  <si>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</si>
  <si>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</si>
  <si>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</si>
  <si>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</si>
  <si>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</si>
  <si>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</si>
  <si>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</si>
  <si>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</si>
  <si>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</si>
  <si>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</si>
  <si>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</si>
  <si>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</si>
  <si>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</si>
  <si>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</si>
  <si>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</si>
  <si>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</si>
  <si>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</si>
  <si>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</si>
  <si>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</si>
  <si>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</si>
  <si>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</si>
  <si>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</si>
  <si>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</si>
  <si>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</si>
  <si>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</si>
  <si>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</si>
  <si>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</si>
  <si>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</si>
  <si>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</si>
  <si>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</si>
  <si>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</si>
  <si>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</si>
  <si>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</si>
  <si>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</si>
  <si>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</si>
  <si>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</si>
  <si>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</si>
  <si>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</si>
  <si>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</si>
  <si>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</si>
  <si>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</si>
  <si>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</si>
  <si>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</si>
  <si>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</si>
  <si>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</si>
  <si>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</si>
  <si>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</si>
  <si>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</si>
  <si>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</si>
  <si>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</si>
  <si>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</si>
  <si>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</si>
  <si>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</si>
  <si>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</si>
  <si>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</si>
  <si>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</si>
  <si>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</si>
  <si>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</si>
  <si>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</si>
  <si>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</si>
  <si>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</si>
  <si>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</si>
  <si>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</si>
  <si>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</si>
  <si>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</si>
  <si>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</si>
  <si>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</si>
  <si>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</si>
  <si>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</si>
  <si>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</si>
  <si>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</si>
  <si>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</si>
  <si>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</si>
  <si>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</si>
  <si>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</si>
  <si>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</si>
  <si>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</si>
  <si>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</si>
  <si>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</si>
  <si>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</si>
  <si>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</si>
  <si>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</si>
  <si>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</si>
  <si>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</si>
  <si>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</si>
  <si>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</si>
  <si>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</si>
  <si>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</si>
  <si>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</si>
  <si>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</si>
  <si>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</si>
  <si>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</si>
  <si>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</si>
  <si>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</si>
  <si>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</si>
  <si>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</si>
  <si>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</si>
  <si>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</si>
  <si>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</si>
  <si>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</si>
  <si>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</si>
  <si>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</si>
  <si>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</si>
  <si>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</si>
  <si>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</si>
  <si>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</si>
  <si>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</si>
  <si>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</si>
  <si>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</si>
  <si>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</si>
  <si>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</si>
  <si>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</si>
  <si>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</si>
  <si>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</si>
  <si>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</si>
  <si>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</si>
  <si>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</si>
  <si>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</si>
  <si>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</si>
  <si>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</si>
  <si>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</si>
  <si>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</si>
  <si>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</si>
  <si>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</si>
  <si>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</si>
  <si>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</si>
  <si>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</si>
  <si>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</si>
  <si>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</si>
  <si>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</si>
  <si>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</si>
  <si>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</si>
  <si>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</si>
  <si>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</si>
  <si>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</si>
  <si>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</si>
  <si>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</si>
  <si>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31 grudnia 2018 r.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</si>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</sst>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#,##0.00_ ;[Red]\-#,##0.00\ 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u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9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4" fillId="0" borderId="0" xfId="0" applyFont="1"/>
    <xf numFmtId="0" fontId="65" fillId="0" borderId="82" xfId="0" applyFont="1" applyFill="1" applyBorder="1"/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6" fillId="0" borderId="82" xfId="0" applyFont="1" applyFill="1" applyBorder="1"/>
    <xf numFmtId="2" fontId="66" fillId="0" borderId="83" xfId="0" applyNumberFormat="1" applyFont="1" applyFill="1" applyBorder="1" applyAlignment="1">
      <alignment horizontal="right"/>
    </xf>
    <xf numFmtId="4" fontId="66" fillId="0" borderId="83" xfId="0" applyNumberFormat="1" applyFont="1" applyFill="1" applyBorder="1" applyAlignment="1">
      <alignment horizontal="right"/>
    </xf>
    <xf numFmtId="4" fontId="66" fillId="0" borderId="84" xfId="0" applyNumberFormat="1" applyFont="1" applyFill="1" applyBorder="1" applyAlignment="1">
      <alignment horizontal="right"/>
    </xf>
    <xf numFmtId="0" fontId="65" fillId="43" borderId="82" xfId="0" applyFont="1" applyFill="1" applyBorder="1"/>
    <xf numFmtId="4" fontId="65" fillId="43" borderId="83" xfId="0" applyNumberFormat="1" applyFont="1" applyFill="1" applyBorder="1" applyAlignment="1">
      <alignment horizontal="right"/>
    </xf>
    <xf numFmtId="4" fontId="65" fillId="43" borderId="84" xfId="0" applyNumberFormat="1" applyFont="1" applyFill="1" applyBorder="1" applyAlignment="1">
      <alignment horizontal="right"/>
    </xf>
    <xf numFmtId="0" fontId="65" fillId="43" borderId="85" xfId="0" applyFont="1" applyFill="1" applyBorder="1"/>
    <xf numFmtId="4" fontId="65" fillId="43" borderId="86" xfId="0" applyNumberFormat="1" applyFont="1" applyFill="1" applyBorder="1" applyAlignment="1">
      <alignment horizontal="right"/>
    </xf>
    <xf numFmtId="4" fontId="65" fillId="43" borderId="87" xfId="0" applyNumberFormat="1" applyFont="1" applyFill="1" applyBorder="1" applyAlignment="1">
      <alignment horizontal="right"/>
    </xf>
    <xf numFmtId="0" fontId="67" fillId="0" borderId="0" xfId="0" applyFont="1"/>
    <xf numFmtId="4" fontId="65" fillId="0" borderId="88" xfId="0" applyNumberFormat="1" applyFont="1" applyFill="1" applyBorder="1" applyAlignment="1">
      <alignment horizontal="right"/>
    </xf>
    <xf numFmtId="0" fontId="65" fillId="0" borderId="13" xfId="0" applyFont="1" applyFill="1" applyBorder="1" applyAlignment="1">
      <alignment horizontal="center" wrapText="1"/>
    </xf>
    <xf numFmtId="0" fontId="65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5" fillId="44" borderId="83" xfId="0" applyFont="1" applyFill="1" applyBorder="1" applyAlignment="1">
      <alignment horizontal="center" wrapText="1"/>
    </xf>
    <xf numFmtId="0" fontId="68" fillId="0" borderId="83" xfId="0" applyFont="1" applyBorder="1" applyAlignment="1">
      <alignment wrapText="1"/>
    </xf>
    <xf numFmtId="4" fontId="68" fillId="0" borderId="83" xfId="0" applyNumberFormat="1" applyFont="1" applyBorder="1" applyAlignment="1">
      <alignment horizontal="right"/>
    </xf>
    <xf numFmtId="0" fontId="68" fillId="0" borderId="89" xfId="0" applyFont="1" applyBorder="1" applyAlignment="1">
      <alignment wrapText="1"/>
    </xf>
    <xf numFmtId="0" fontId="68" fillId="0" borderId="90" xfId="0" applyFont="1" applyBorder="1" applyAlignment="1">
      <alignment wrapText="1"/>
    </xf>
    <xf numFmtId="4" fontId="68" fillId="0" borderId="90" xfId="0" applyNumberFormat="1" applyFont="1" applyBorder="1" applyAlignment="1">
      <alignment horizontal="right"/>
    </xf>
    <xf numFmtId="2" fontId="68" fillId="0" borderId="90" xfId="0" applyNumberFormat="1" applyFont="1" applyBorder="1" applyAlignment="1">
      <alignment horizontal="right"/>
    </xf>
    <xf numFmtId="4" fontId="65" fillId="0" borderId="11" xfId="0" applyNumberFormat="1" applyFont="1" applyBorder="1" applyAlignment="1">
      <alignment horizontal="right"/>
    </xf>
    <xf numFmtId="2" fontId="68" fillId="0" borderId="11" xfId="0" applyNumberFormat="1" applyFont="1" applyBorder="1" applyAlignment="1">
      <alignment wrapText="1"/>
    </xf>
    <xf numFmtId="0" fontId="68" fillId="44" borderId="28" xfId="0" applyFont="1" applyFill="1" applyBorder="1" applyAlignment="1">
      <alignment horizontal="center" wrapText="1"/>
    </xf>
    <xf numFmtId="0" fontId="65" fillId="44" borderId="91" xfId="0" applyFont="1" applyFill="1" applyBorder="1" applyAlignment="1">
      <alignment horizontal="center" wrapText="1"/>
    </xf>
    <xf numFmtId="0" fontId="65" fillId="44" borderId="92" xfId="0" applyFont="1" applyFill="1" applyBorder="1" applyAlignment="1">
      <alignment horizontal="center" wrapText="1"/>
    </xf>
    <xf numFmtId="0" fontId="68" fillId="0" borderId="29" xfId="0" applyFont="1" applyBorder="1" applyAlignment="1">
      <alignment wrapText="1"/>
    </xf>
    <xf numFmtId="4" fontId="68" fillId="0" borderId="30" xfId="0" applyNumberFormat="1" applyFont="1" applyBorder="1" applyAlignment="1">
      <alignment horizontal="right"/>
    </xf>
    <xf numFmtId="4" fontId="68" fillId="0" borderId="31" xfId="0" applyNumberFormat="1" applyFont="1" applyBorder="1" applyAlignment="1">
      <alignment horizontal="right"/>
    </xf>
    <xf numFmtId="4" fontId="68" fillId="0" borderId="89" xfId="0" applyNumberFormat="1" applyFont="1" applyBorder="1" applyAlignment="1">
      <alignment horizontal="right"/>
    </xf>
    <xf numFmtId="4" fontId="68" fillId="0" borderId="90" xfId="0" applyNumberFormat="1" applyFont="1" applyFill="1" applyBorder="1" applyAlignment="1">
      <alignment horizontal="right"/>
    </xf>
    <xf numFmtId="4" fontId="68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9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70" fillId="44" borderId="93" xfId="0" applyNumberFormat="1" applyFont="1" applyFill="1" applyBorder="1" applyAlignment="1">
      <alignment horizontal="right"/>
    </xf>
    <xf numFmtId="4" fontId="70" fillId="45" borderId="93" xfId="0" applyNumberFormat="1" applyFont="1" applyFill="1" applyBorder="1" applyAlignment="1">
      <alignment horizontal="right"/>
    </xf>
    <xf numFmtId="4" fontId="71" fillId="0" borderId="93" xfId="0" applyNumberFormat="1" applyFont="1" applyBorder="1" applyAlignment="1">
      <alignment horizontal="right"/>
    </xf>
    <xf numFmtId="2" fontId="71" fillId="0" borderId="93" xfId="0" applyNumberFormat="1" applyFont="1" applyBorder="1" applyAlignment="1">
      <alignment horizontal="right"/>
    </xf>
    <xf numFmtId="4" fontId="71" fillId="0" borderId="94" xfId="0" applyNumberFormat="1" applyFont="1" applyBorder="1" applyAlignment="1">
      <alignment horizontal="right"/>
    </xf>
    <xf numFmtId="4" fontId="70" fillId="45" borderId="95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71" fillId="0" borderId="93" xfId="0" applyNumberFormat="1" applyFont="1" applyFill="1" applyBorder="1" applyAlignment="1">
      <alignment horizontal="right"/>
    </xf>
    <xf numFmtId="4" fontId="70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8" fillId="0" borderId="84" xfId="0" applyNumberFormat="1" applyFont="1" applyBorder="1" applyAlignment="1">
      <alignment horizontal="right"/>
    </xf>
    <xf numFmtId="4" fontId="68" fillId="0" borderId="97" xfId="0" applyNumberFormat="1" applyFont="1" applyBorder="1" applyAlignment="1">
      <alignment horizontal="right"/>
    </xf>
    <xf numFmtId="4" fontId="68" fillId="0" borderId="98" xfId="0" applyNumberFormat="1" applyFont="1" applyFill="1" applyBorder="1" applyAlignment="1">
      <alignment horizontal="right"/>
    </xf>
    <xf numFmtId="4" fontId="68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7" fillId="0" borderId="31" xfId="0" applyFont="1" applyBorder="1"/>
    <xf numFmtId="0" fontId="67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7" fillId="0" borderId="0" xfId="0" applyFont="1" applyBorder="1" applyAlignment="1">
      <alignment wrapText="1"/>
    </xf>
    <xf numFmtId="4" fontId="65" fillId="0" borderId="0" xfId="0" applyNumberFormat="1" applyFont="1" applyFill="1" applyBorder="1" applyAlignment="1">
      <alignment horizontal="right"/>
    </xf>
    <xf numFmtId="0" fontId="65" fillId="44" borderId="48" xfId="0" applyFont="1" applyFill="1" applyBorder="1" applyAlignment="1">
      <alignment horizontal="center" wrapText="1"/>
    </xf>
    <xf numFmtId="4" fontId="65" fillId="0" borderId="22" xfId="0" applyNumberFormat="1" applyFont="1" applyBorder="1" applyAlignment="1">
      <alignment horizontal="right"/>
    </xf>
    <xf numFmtId="2" fontId="68" fillId="0" borderId="22" xfId="0" applyNumberFormat="1" applyFont="1" applyBorder="1" applyAlignment="1">
      <alignment wrapText="1"/>
    </xf>
    <xf numFmtId="2" fontId="68" fillId="0" borderId="22" xfId="0" applyNumberFormat="1" applyFont="1" applyBorder="1" applyAlignment="1">
      <alignment horizontal="right"/>
    </xf>
    <xf numFmtId="4" fontId="70" fillId="43" borderId="66" xfId="0" applyNumberFormat="1" applyFont="1" applyFill="1" applyBorder="1" applyAlignment="1">
      <alignment horizontal="right"/>
    </xf>
    <xf numFmtId="2" fontId="68" fillId="0" borderId="11" xfId="0" applyNumberFormat="1" applyFont="1" applyBorder="1" applyAlignment="1">
      <alignment horizontal="right"/>
    </xf>
    <xf numFmtId="0" fontId="65" fillId="44" borderId="70" xfId="0" applyFont="1" applyFill="1" applyBorder="1" applyAlignment="1">
      <alignment horizontal="center" wrapText="1"/>
    </xf>
    <xf numFmtId="0" fontId="65" fillId="44" borderId="71" xfId="0" applyFont="1" applyFill="1" applyBorder="1" applyAlignment="1">
      <alignment horizontal="center" wrapText="1"/>
    </xf>
    <xf numFmtId="0" fontId="65" fillId="0" borderId="21" xfId="0" applyFont="1" applyBorder="1" applyAlignment="1">
      <alignment wrapText="1"/>
    </xf>
    <xf numFmtId="4" fontId="65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8" fillId="0" borderId="71" xfId="0" applyNumberFormat="1" applyFont="1" applyBorder="1" applyAlignment="1">
      <alignment wrapText="1"/>
    </xf>
    <xf numFmtId="4" fontId="68" fillId="0" borderId="71" xfId="0" applyNumberFormat="1" applyFont="1" applyBorder="1" applyAlignment="1">
      <alignment horizontal="right"/>
    </xf>
    <xf numFmtId="0" fontId="65" fillId="43" borderId="25" xfId="0" applyFont="1" applyFill="1" applyBorder="1" applyAlignment="1">
      <alignment wrapText="1"/>
    </xf>
    <xf numFmtId="4" fontId="70" fillId="43" borderId="72" xfId="0" applyNumberFormat="1" applyFont="1" applyFill="1" applyBorder="1" applyAlignment="1">
      <alignment horizontal="right"/>
    </xf>
    <xf numFmtId="4" fontId="70" fillId="43" borderId="65" xfId="0" applyNumberFormat="1" applyFont="1" applyFill="1" applyBorder="1" applyAlignment="1">
      <alignment horizontal="right"/>
    </xf>
    <xf numFmtId="4" fontId="70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5" fillId="44" borderId="76" xfId="0" applyFont="1" applyFill="1" applyBorder="1" applyAlignment="1">
      <alignment horizontal="center" wrapText="1"/>
    </xf>
    <xf numFmtId="0" fontId="65" fillId="44" borderId="65" xfId="0" applyFont="1" applyFill="1" applyBorder="1" applyAlignment="1">
      <alignment horizontal="center" wrapText="1"/>
    </xf>
    <xf numFmtId="0" fontId="65" fillId="44" borderId="30" xfId="0" applyFont="1" applyFill="1" applyBorder="1" applyAlignment="1">
      <alignment horizontal="center" wrapText="1"/>
    </xf>
    <xf numFmtId="0" fontId="65" fillId="44" borderId="31" xfId="0" applyFont="1" applyFill="1" applyBorder="1" applyAlignment="1">
      <alignment horizontal="center" wrapText="1"/>
    </xf>
    <xf numFmtId="0" fontId="68" fillId="0" borderId="28" xfId="0" applyFont="1" applyBorder="1" applyAlignment="1">
      <alignment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5" fillId="44" borderId="45" xfId="0" applyFont="1" applyFill="1" applyBorder="1" applyAlignment="1">
      <alignment horizontal="center" wrapText="1"/>
    </xf>
    <xf numFmtId="4" fontId="70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5" fillId="0" borderId="99" xfId="0" applyFont="1" applyFill="1" applyBorder="1"/>
    <xf numFmtId="4" fontId="66" fillId="0" borderId="89" xfId="0" applyNumberFormat="1" applyFont="1" applyFill="1" applyBorder="1" applyAlignment="1">
      <alignment horizontal="right"/>
    </xf>
    <xf numFmtId="2" fontId="66" fillId="0" borderId="89" xfId="0" applyNumberFormat="1" applyFont="1" applyFill="1" applyBorder="1" applyAlignment="1">
      <alignment horizontal="right"/>
    </xf>
    <xf numFmtId="4" fontId="65" fillId="0" borderId="11" xfId="0" applyNumberFormat="1" applyFont="1" applyFill="1" applyBorder="1" applyAlignment="1">
      <alignment horizontal="right"/>
    </xf>
    <xf numFmtId="0" fontId="68" fillId="0" borderId="0" xfId="0" applyFont="1" applyFill="1" applyBorder="1"/>
    <xf numFmtId="0" fontId="65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70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70" fillId="43" borderId="60" xfId="0" applyNumberFormat="1" applyFont="1" applyFill="1" applyBorder="1" applyAlignment="1">
      <alignment horizontal="right"/>
    </xf>
    <xf numFmtId="0" fontId="65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2" fillId="0" borderId="21" xfId="0" applyFont="1" applyFill="1" applyBorder="1" applyAlignment="1">
      <alignment vertical="center" wrapText="1"/>
    </xf>
    <xf numFmtId="0" fontId="72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5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11" xfId="0" applyNumberFormat="1" applyFont="1" applyFill="1" applyBorder="1" applyAlignment="1">
      <alignment vertical="center"/>
    </xf>
    <xf numFmtId="4" fontId="63" fillId="0" borderId="11" xfId="0" applyNumberFormat="1" applyFont="1" applyFill="1" applyBorder="1" applyAlignment="1">
      <alignment vertical="center"/>
    </xf>
    <xf numFmtId="166" fontId="66" fillId="0" borderId="83" xfId="0" applyNumberFormat="1" applyFont="1" applyFill="1" applyBorder="1" applyAlignment="1">
      <alignment horizontal="right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33" fillId="0" borderId="0" xfId="0" applyNumberFormat="1" applyFont="1" applyAlignment="1">
      <alignment vertical="center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9" fillId="0" borderId="0" xfId="0" applyFont="1" applyAlignment="1">
      <alignment horizontal="left" wrapText="1"/>
    </xf>
    <xf numFmtId="0" fontId="78" fillId="0" borderId="0" xfId="0" applyFont="1" applyBorder="1" applyAlignment="1">
      <alignment wrapText="1"/>
    </xf>
    <xf numFmtId="0" fontId="78" fillId="0" borderId="14" xfId="0" applyFont="1" applyBorder="1" applyAlignment="1">
      <alignment wrapText="1"/>
    </xf>
    <xf numFmtId="0" fontId="65" fillId="43" borderId="53" xfId="0" applyFont="1" applyFill="1" applyBorder="1" applyAlignment="1">
      <alignment horizontal="center" wrapText="1"/>
    </xf>
    <xf numFmtId="0" fontId="65" fillId="43" borderId="32" xfId="0" applyFont="1" applyFill="1" applyBorder="1" applyAlignment="1">
      <alignment horizontal="center" wrapText="1"/>
    </xf>
    <xf numFmtId="0" fontId="65" fillId="43" borderId="16" xfId="0" applyFont="1" applyFill="1" applyBorder="1" applyAlignment="1">
      <alignment horizontal="center" wrapText="1"/>
    </xf>
    <xf numFmtId="0" fontId="65" fillId="43" borderId="33" xfId="0" applyFont="1" applyFill="1" applyBorder="1" applyAlignment="1">
      <alignment horizontal="center" wrapText="1"/>
    </xf>
    <xf numFmtId="0" fontId="65" fillId="43" borderId="105" xfId="0" applyFont="1" applyFill="1" applyBorder="1" applyAlignment="1">
      <alignment horizontal="center" wrapText="1"/>
    </xf>
    <xf numFmtId="0" fontId="65" fillId="43" borderId="55" xfId="0" applyFont="1" applyFill="1" applyBorder="1" applyAlignment="1">
      <alignment horizontal="center" wrapText="1"/>
    </xf>
    <xf numFmtId="0" fontId="65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5" fillId="43" borderId="121" xfId="0" applyFont="1" applyFill="1" applyBorder="1" applyAlignment="1">
      <alignment horizontal="center" wrapText="1"/>
    </xf>
    <xf numFmtId="0" fontId="65" fillId="43" borderId="106" xfId="0" applyFont="1" applyFill="1" applyBorder="1" applyAlignment="1">
      <alignment horizontal="center" wrapText="1"/>
    </xf>
    <xf numFmtId="0" fontId="77" fillId="0" borderId="99" xfId="0" applyFont="1" applyFill="1" applyBorder="1"/>
    <xf numFmtId="0" fontId="77" fillId="0" borderId="111" xfId="0" applyFont="1" applyFill="1" applyBorder="1"/>
    <xf numFmtId="0" fontId="77" fillId="0" borderId="88" xfId="0" applyFont="1" applyFill="1" applyBorder="1"/>
    <xf numFmtId="0" fontId="77" fillId="0" borderId="109" xfId="0" applyFont="1" applyFill="1" applyBorder="1"/>
    <xf numFmtId="0" fontId="70" fillId="44" borderId="101" xfId="0" applyFont="1" applyFill="1" applyBorder="1" applyAlignment="1">
      <alignment horizontal="center" wrapText="1"/>
    </xf>
    <xf numFmtId="0" fontId="70" fillId="44" borderId="116" xfId="0" applyFont="1" applyFill="1" applyBorder="1" applyAlignment="1">
      <alignment horizontal="center" wrapText="1"/>
    </xf>
    <xf numFmtId="0" fontId="70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70" fillId="44" borderId="103" xfId="0" applyFont="1" applyFill="1" applyBorder="1" applyAlignment="1">
      <alignment horizontal="center" wrapText="1"/>
    </xf>
    <xf numFmtId="0" fontId="70" fillId="44" borderId="117" xfId="0" applyFont="1" applyFill="1" applyBorder="1" applyAlignment="1">
      <alignment horizontal="center" wrapText="1"/>
    </xf>
    <xf numFmtId="0" fontId="70" fillId="44" borderId="105" xfId="0" applyFont="1" applyFill="1" applyBorder="1" applyAlignment="1">
      <alignment horizontal="center" wrapText="1"/>
    </xf>
    <xf numFmtId="0" fontId="70" fillId="44" borderId="118" xfId="0" applyFont="1" applyFill="1" applyBorder="1" applyAlignment="1">
      <alignment horizontal="center" wrapText="1"/>
    </xf>
    <xf numFmtId="0" fontId="65" fillId="43" borderId="119" xfId="0" applyFont="1" applyFill="1" applyBorder="1" applyAlignment="1">
      <alignment horizontal="center" wrapText="1"/>
    </xf>
    <xf numFmtId="0" fontId="65" fillId="43" borderId="90" xfId="0" applyFont="1" applyFill="1" applyBorder="1" applyAlignment="1">
      <alignment horizontal="center" wrapText="1"/>
    </xf>
    <xf numFmtId="0" fontId="65" fillId="43" borderId="120" xfId="0" applyFont="1" applyFill="1" applyBorder="1" applyAlignment="1">
      <alignment horizontal="center" wrapText="1"/>
    </xf>
    <xf numFmtId="0" fontId="65" fillId="43" borderId="98" xfId="0" applyFont="1" applyFill="1" applyBorder="1" applyAlignment="1">
      <alignment horizontal="center" wrapText="1"/>
    </xf>
    <xf numFmtId="0" fontId="71" fillId="0" borderId="99" xfId="0" applyFont="1" applyBorder="1"/>
    <xf numFmtId="0" fontId="71" fillId="0" borderId="88" xfId="0" applyFont="1" applyBorder="1"/>
    <xf numFmtId="0" fontId="70" fillId="45" borderId="99" xfId="0" applyFont="1" applyFill="1" applyBorder="1"/>
    <xf numFmtId="0" fontId="70" fillId="45" borderId="88" xfId="0" applyFont="1" applyFill="1" applyBorder="1"/>
    <xf numFmtId="0" fontId="76" fillId="45" borderId="99" xfId="0" applyFont="1" applyFill="1" applyBorder="1" applyAlignment="1"/>
    <xf numFmtId="0" fontId="76" fillId="45" borderId="111" xfId="0" applyFont="1" applyFill="1" applyBorder="1" applyAlignment="1"/>
    <xf numFmtId="0" fontId="0" fillId="0" borderId="88" xfId="0" applyBorder="1" applyAlignment="1"/>
    <xf numFmtId="0" fontId="70" fillId="44" borderId="99" xfId="0" applyFont="1" applyFill="1" applyBorder="1"/>
    <xf numFmtId="0" fontId="70" fillId="44" borderId="88" xfId="0" applyFont="1" applyFill="1" applyBorder="1"/>
    <xf numFmtId="4" fontId="40" fillId="0" borderId="110" xfId="0" applyNumberFormat="1" applyFont="1" applyFill="1" applyBorder="1" applyAlignment="1">
      <alignment vertical="center"/>
    </xf>
    <xf numFmtId="4" fontId="40" fillId="0" borderId="111" xfId="0" applyNumberFormat="1" applyFont="1" applyFill="1" applyBorder="1" applyAlignment="1">
      <alignment vertical="center"/>
    </xf>
    <xf numFmtId="0" fontId="71" fillId="0" borderId="99" xfId="0" applyFont="1" applyFill="1" applyBorder="1"/>
    <xf numFmtId="0" fontId="71" fillId="0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71" fillId="0" borderId="112" xfId="0" applyFont="1" applyBorder="1"/>
    <xf numFmtId="0" fontId="71" fillId="0" borderId="113" xfId="0" applyFont="1" applyBorder="1"/>
    <xf numFmtId="0" fontId="70" fillId="45" borderId="114" xfId="0" applyFont="1" applyFill="1" applyBorder="1"/>
    <xf numFmtId="0" fontId="70" fillId="45" borderId="115" xfId="0" applyFont="1" applyFill="1" applyBorder="1"/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5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5" fillId="44" borderId="51" xfId="0" applyFont="1" applyFill="1" applyBorder="1" applyAlignment="1">
      <alignment horizontal="center" wrapText="1"/>
    </xf>
    <xf numFmtId="0" fontId="65" fillId="44" borderId="34" xfId="0" applyFont="1" applyFill="1" applyBorder="1" applyAlignment="1">
      <alignment horizontal="center" wrapText="1"/>
    </xf>
    <xf numFmtId="0" fontId="65" fillId="44" borderId="20" xfId="0" applyFont="1" applyFill="1" applyBorder="1" applyAlignment="1">
      <alignment horizontal="center" wrapText="1"/>
    </xf>
    <xf numFmtId="0" fontId="67" fillId="0" borderId="0" xfId="0" applyFont="1" applyAlignment="1">
      <alignment horizontal="left"/>
    </xf>
    <xf numFmtId="0" fontId="70" fillId="44" borderId="107" xfId="0" applyFont="1" applyFill="1" applyBorder="1"/>
    <xf numFmtId="0" fontId="70" fillId="44" borderId="10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14" fontId="75" fillId="0" borderId="109" xfId="0" applyNumberFormat="1" applyFont="1" applyBorder="1" applyAlignment="1">
      <alignment horizontal="left" wrapText="1"/>
    </xf>
    <xf numFmtId="0" fontId="75" fillId="0" borderId="109" xfId="0" applyFont="1" applyBorder="1" applyAlignment="1">
      <alignment horizontal="left" wrapText="1"/>
    </xf>
    <xf numFmtId="0" fontId="0" fillId="0" borderId="0" xfId="0" applyAlignment="1"/>
    <xf numFmtId="0" fontId="66" fillId="0" borderId="99" xfId="0" applyFont="1" applyFill="1" applyBorder="1" applyAlignment="1">
      <alignment horizontal="left" wrapText="1" indent="1"/>
    </xf>
    <xf numFmtId="0" fontId="66" fillId="0" borderId="10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3" fillId="0" borderId="16" xfId="0" applyFont="1" applyBorder="1" applyAlignment="1">
      <alignment horizontal="center" vertical="center"/>
    </xf>
    <xf numFmtId="14" fontId="74" fillId="0" borderId="0" xfId="0" applyNumberFormat="1" applyFont="1" applyBorder="1" applyAlignment="1">
      <alignment horizontal="left" wrapText="1"/>
    </xf>
    <xf numFmtId="0" fontId="74" fillId="0" borderId="0" xfId="0" applyFont="1" applyBorder="1" applyAlignment="1">
      <alignment horizontal="left" wrapText="1"/>
    </xf>
    <xf numFmtId="0" fontId="65" fillId="44" borderId="101" xfId="0" applyFont="1" applyFill="1" applyBorder="1" applyAlignment="1">
      <alignment wrapText="1"/>
    </xf>
    <xf numFmtId="0" fontId="65" fillId="44" borderId="102" xfId="0" applyFont="1" applyFill="1" applyBorder="1" applyAlignment="1">
      <alignment wrapText="1"/>
    </xf>
    <xf numFmtId="0" fontId="68" fillId="0" borderId="99" xfId="0" applyFont="1" applyBorder="1" applyAlignment="1">
      <alignment wrapText="1"/>
    </xf>
    <xf numFmtId="0" fontId="68" fillId="0" borderId="100" xfId="0" applyFont="1" applyBorder="1" applyAlignment="1">
      <alignment wrapText="1"/>
    </xf>
    <xf numFmtId="0" fontId="68" fillId="0" borderId="103" xfId="0" applyFont="1" applyBorder="1" applyAlignment="1">
      <alignment wrapText="1"/>
    </xf>
    <xf numFmtId="0" fontId="68" fillId="0" borderId="104" xfId="0" applyFont="1" applyBorder="1" applyAlignment="1">
      <alignment wrapText="1"/>
    </xf>
    <xf numFmtId="0" fontId="66" fillId="0" borderId="105" xfId="0" applyFont="1" applyFill="1" applyBorder="1" applyAlignment="1">
      <alignment horizontal="left" wrapText="1" indent="1"/>
    </xf>
    <xf numFmtId="0" fontId="66" fillId="0" borderId="106" xfId="0" applyFont="1" applyFill="1" applyBorder="1" applyAlignment="1">
      <alignment horizontal="left" wrapText="1" indent="1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8" fillId="0" borderId="37" xfId="0" applyFont="1" applyFill="1" applyBorder="1" applyAlignment="1">
      <alignment horizontal="left" vertical="center" wrapText="1"/>
    </xf>
    <xf numFmtId="0" fontId="68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7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80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0" fontId="0" fillId="0" borderId="81" xfId="0" applyBorder="1" applyAlignment="1">
      <alignment vertical="center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5" fillId="44" borderId="11" xfId="0" applyFont="1" applyFill="1" applyBorder="1" applyAlignment="1">
      <alignment horizontal="center" wrapText="1"/>
    </xf>
    <xf numFmtId="0" fontId="65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7" fillId="43" borderId="67" xfId="0" applyFont="1" applyFill="1" applyBorder="1" applyAlignment="1">
      <alignment horizontal="center" vertical="center"/>
    </xf>
    <xf numFmtId="0" fontId="67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42" fillId="0" borderId="77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78" xfId="0" applyNumberFormat="1" applyFont="1" applyFill="1" applyBorder="1" applyAlignment="1">
      <alignment horizontal="left" vertical="center" wrapText="1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14" fontId="67" fillId="0" borderId="0" xfId="0" applyNumberFormat="1" applyFont="1" applyBorder="1" applyAlignment="1">
      <alignment horizontal="center" wrapText="1"/>
    </xf>
    <xf numFmtId="0" fontId="67" fillId="0" borderId="0" xfId="0" applyFont="1" applyBorder="1" applyAlignment="1">
      <alignment horizontal="center" wrapText="1"/>
    </xf>
    <xf numFmtId="0" fontId="67" fillId="0" borderId="0" xfId="0" applyFont="1" applyAlignment="1">
      <alignment horizontal="center" wrapText="1"/>
    </xf>
    <xf numFmtId="0" fontId="67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  <xf numFmtId="0" fontId="65" fillId="0" borderId="0" xfId="0" applyFont="1" applyFill="1" applyBorder="1"/>
    <xf numFmtId="4" fontId="33" fillId="0" borderId="0" xfId="0" applyNumberFormat="1" applyFont="1" applyFill="1" applyAlignment="1">
      <alignment vertical="center"/>
    </xf>
    <xf numFmtId="4" fontId="50" fillId="0" borderId="0" xfId="0" applyNumberFormat="1" applyFont="1" applyFill="1" applyBorder="1" applyAlignment="1" applyProtection="1">
      <alignment horizontal="justify" vertical="center"/>
      <protection locked="0"/>
    </xf>
    <xf numFmtId="4" fontId="50" fillId="0" borderId="0" xfId="0" applyNumberFormat="1" applyFont="1" applyFill="1" applyBorder="1" applyAlignment="1" applyProtection="1">
      <alignment horizontal="right" vertical="center"/>
    </xf>
    <xf numFmtId="4" fontId="48" fillId="0" borderId="0" xfId="0" applyNumberFormat="1" applyFont="1" applyFill="1" applyBorder="1" applyAlignment="1" applyProtection="1">
      <alignment horizontal="justify" vertical="center" wrapText="1"/>
      <protection locked="0"/>
    </xf>
    <xf numFmtId="4" fontId="50" fillId="0" borderId="0" xfId="0" applyNumberFormat="1" applyFont="1" applyFill="1" applyBorder="1" applyAlignment="1" applyProtection="1">
      <alignment horizontal="right" vertical="center" wrapText="1"/>
    </xf>
    <xf numFmtId="4" fontId="59" fillId="0" borderId="0" xfId="0" applyNumberFormat="1" applyFont="1" applyFill="1" applyBorder="1" applyAlignment="1" applyProtection="1">
      <alignment vertical="center"/>
      <protection locked="0"/>
    </xf>
    <xf numFmtId="4" fontId="59" fillId="0" borderId="0" xfId="0" applyNumberFormat="1" applyFont="1" applyFill="1" applyBorder="1" applyAlignment="1" applyProtection="1">
      <alignment vertical="center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9334D034-972C-433E-9424-A2FF27BA81FA}" state="veryHidden">
      <pageMargins left="0.75" right="0.75" top="1" bottom="1" header="0.5" footer="0.5"/>
      <headerFooter alignWithMargins="0"/>
    </customSheetView>
    <customSheetView guid="{EFB348F9-26FD-44C3-82CB-3DE1FDA19157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2B0DEAAC-63D9-4D7A-A2CF-30ECE7634DE1}" state="veryHidden">
      <pageMargins left="0.75" right="0.75" top="1" bottom="1" header="0.5" footer="0.5"/>
      <headerFooter alignWithMargins="0"/>
    </customSheetView>
    <customSheetView guid="{D855765A-1D3B-443F-8302-DEA7A42FBD3F}" state="veryHidden">
      <pageMargins left="0.75" right="0.75" top="1" bottom="1" header="0.5" footer="0.5"/>
      <headerFooter alignWithMargins="0"/>
    </customSheetView>
    <customSheetView guid="{9434E73D-DB94-48AB-9D53-D7F157A6AC07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7FB15A5C-F3BD-4266-9D0B-B25CF0A11551}" state="veryHidden">
      <pageMargins left="0.75" right="0.75" top="1" bottom="1" header="0.5" footer="0.5"/>
      <headerFooter alignWithMargins="0"/>
    </customSheetView>
    <customSheetView guid="{0118BF3B-3693-4F3D-A101-95256B6E2876}" state="veryHidden">
      <pageMargins left="0.75" right="0.75" top="1" bottom="1" header="0.5" footer="0.5"/>
      <headerFooter alignWithMargins="0"/>
    </customSheetView>
    <customSheetView guid="{B0E946E6-780E-4138-BAA0-AE4652CE9550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A35C9533-466B-4CCE-8761-750D70EE323B}" state="veryHidden">
      <pageMargins left="0.75" right="0.75" top="1" bottom="1" header="0.5" footer="0.5"/>
      <headerFooter alignWithMargins="0"/>
    </customSheetView>
    <customSheetView guid="{C760A8D1-D36F-4C42-8F62-8B109EEA81FC}" state="veryHidden">
      <pageMargins left="0.75" right="0.75" top="1" bottom="1" header="0.5" footer="0.5"/>
      <headerFooter alignWithMargins="0"/>
    </customSheetView>
    <customSheetView guid="{9DA4C98B-8435-47E0-9DC6-4DD3334DD27F}" state="veryHidden">
      <pageMargins left="0.75" right="0.75" top="1" bottom="1" header="0.5" footer="0.5"/>
      <headerFooter alignWithMargins="0"/>
    </customSheetView>
    <customSheetView guid="{3DAE9AF6-0DF7-431E-9E1B-483B3792C89A}" state="veryHidden">
      <pageMargins left="0.75" right="0.75" top="1" bottom="1" header="0.5" footer="0.5"/>
      <headerFooter alignWithMargins="0"/>
    </customSheetView>
    <customSheetView guid="{51DD43A0-1D18-4126-AA9C-A474377725DA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D8F1791F-AA9F-4E5E-A2D4-811CEA709694}" state="veryHidden">
      <pageMargins left="0.75" right="0.75" top="1" bottom="1" header="0.5" footer="0.5"/>
      <headerFooter alignWithMargins="0"/>
    </customSheetView>
    <customSheetView guid="{E1540D2D-AB30-48D8-8541-9BF9706477A6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916"/>
  <sheetViews>
    <sheetView tabSelected="1" view="pageLayout" zoomScaleNormal="100" workbookViewId="0">
      <selection activeCell="A3" sqref="A3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3" t="s">
        <v>278</v>
      </c>
      <c r="G3" s="484"/>
      <c r="H3" s="484"/>
      <c r="I3" s="484"/>
      <c r="J3" s="484"/>
    </row>
    <row r="4" spans="1:10" s="9" customFormat="1">
      <c r="A4" s="12"/>
      <c r="B4" s="11"/>
      <c r="C4" s="11"/>
      <c r="D4" s="485"/>
      <c r="E4" s="485"/>
    </row>
    <row r="5" spans="1:10" ht="15" customHeight="1">
      <c r="A5" s="486" t="s">
        <v>393</v>
      </c>
      <c r="B5" s="486"/>
      <c r="C5" s="486"/>
      <c r="D5" s="486"/>
      <c r="E5" s="486"/>
      <c r="F5" s="486"/>
      <c r="G5" s="486"/>
      <c r="H5" s="486"/>
      <c r="I5" s="486"/>
    </row>
    <row r="6" spans="1:10" ht="14.4" thickBot="1">
      <c r="A6" s="487"/>
      <c r="B6" s="488"/>
      <c r="C6" s="488"/>
      <c r="D6" s="488"/>
      <c r="E6" s="488"/>
      <c r="F6" s="488"/>
      <c r="G6" s="488"/>
      <c r="H6" s="487"/>
      <c r="I6" s="487"/>
    </row>
    <row r="7" spans="1:10" ht="15" customHeight="1" thickBot="1">
      <c r="A7" s="30"/>
      <c r="B7" s="489" t="s">
        <v>37</v>
      </c>
      <c r="C7" s="490"/>
      <c r="D7" s="490"/>
      <c r="E7" s="490"/>
      <c r="F7" s="490"/>
      <c r="G7" s="491"/>
      <c r="H7" s="31"/>
      <c r="I7" s="31"/>
    </row>
    <row r="8" spans="1:10">
      <c r="A8" s="492" t="s">
        <v>142</v>
      </c>
      <c r="B8" s="494" t="s">
        <v>29</v>
      </c>
      <c r="C8" s="496" t="s">
        <v>281</v>
      </c>
      <c r="D8" s="494" t="s">
        <v>276</v>
      </c>
      <c r="E8" s="498" t="s">
        <v>156</v>
      </c>
      <c r="F8" s="513" t="s">
        <v>157</v>
      </c>
      <c r="G8" s="513" t="s">
        <v>158</v>
      </c>
      <c r="H8" s="513" t="s">
        <v>147</v>
      </c>
      <c r="I8" s="515" t="s">
        <v>118</v>
      </c>
    </row>
    <row r="9" spans="1:10" ht="81.75" customHeight="1">
      <c r="A9" s="493"/>
      <c r="B9" s="495"/>
      <c r="C9" s="497"/>
      <c r="D9" s="495"/>
      <c r="E9" s="499"/>
      <c r="F9" s="514"/>
      <c r="G9" s="514"/>
      <c r="H9" s="514"/>
      <c r="I9" s="516"/>
    </row>
    <row r="10" spans="1:10" s="1" customFormat="1" ht="12.75" customHeight="1">
      <c r="A10" s="500" t="s">
        <v>39</v>
      </c>
      <c r="B10" s="503"/>
      <c r="C10" s="503"/>
      <c r="D10" s="503"/>
      <c r="E10" s="501"/>
      <c r="F10" s="501"/>
      <c r="G10" s="501"/>
      <c r="H10" s="501"/>
      <c r="I10" s="502"/>
    </row>
    <row r="11" spans="1:10" s="1" customFormat="1" ht="13.2">
      <c r="A11" s="15" t="s">
        <v>279</v>
      </c>
      <c r="B11" s="16"/>
      <c r="C11" s="16"/>
      <c r="D11" s="16">
        <f>1791565.2+1742345.89</f>
        <v>3533911.09</v>
      </c>
      <c r="E11" s="16">
        <f>21949.98+39729.84+118284.52+97124.32</f>
        <v>277088.66000000003</v>
      </c>
      <c r="F11" s="16"/>
      <c r="G11" s="16">
        <f>40846.39+257831.14</f>
        <v>298677.53000000003</v>
      </c>
      <c r="H11" s="16"/>
      <c r="I11" s="17">
        <f>SUM(B11:H11)</f>
        <v>4109677.2800000003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30812.38</v>
      </c>
      <c r="E12" s="16">
        <f t="shared" si="0"/>
        <v>29230.61</v>
      </c>
      <c r="F12" s="16">
        <f t="shared" si="0"/>
        <v>0</v>
      </c>
      <c r="G12" s="16">
        <f t="shared" si="0"/>
        <v>27566.880000000001</v>
      </c>
      <c r="H12" s="16">
        <f t="shared" si="0"/>
        <v>0</v>
      </c>
      <c r="I12" s="17">
        <f t="shared" si="0"/>
        <v>87609.87000000001</v>
      </c>
    </row>
    <row r="13" spans="1:10">
      <c r="A13" s="18" t="s">
        <v>41</v>
      </c>
      <c r="B13" s="19"/>
      <c r="C13" s="19"/>
      <c r="D13" s="19"/>
      <c r="E13" s="20">
        <f>17103.96+12126.65</f>
        <v>29230.61</v>
      </c>
      <c r="F13" s="19"/>
      <c r="G13" s="20">
        <v>27566.880000000001</v>
      </c>
      <c r="H13" s="20"/>
      <c r="I13" s="21">
        <f>SUM(B13:H13)</f>
        <v>56797.490000000005</v>
      </c>
    </row>
    <row r="14" spans="1:10">
      <c r="A14" s="18" t="s">
        <v>42</v>
      </c>
      <c r="B14" s="20"/>
      <c r="C14" s="20"/>
      <c r="D14" s="20">
        <v>30812.38</v>
      </c>
      <c r="E14" s="20"/>
      <c r="F14" s="19"/>
      <c r="G14" s="20"/>
      <c r="H14" s="19"/>
      <c r="I14" s="21">
        <f>SUM(B14:H14)</f>
        <v>30812.38</v>
      </c>
    </row>
    <row r="15" spans="1:10">
      <c r="A15" s="18" t="s">
        <v>401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3564723.4699999997</v>
      </c>
      <c r="E19" s="16">
        <f t="shared" si="2"/>
        <v>306319.27</v>
      </c>
      <c r="F19" s="16">
        <f t="shared" si="2"/>
        <v>0</v>
      </c>
      <c r="G19" s="16">
        <f t="shared" si="2"/>
        <v>326244.41000000003</v>
      </c>
      <c r="H19" s="16">
        <f t="shared" si="2"/>
        <v>0</v>
      </c>
      <c r="I19" s="17">
        <f t="shared" si="2"/>
        <v>4197287.1500000004</v>
      </c>
    </row>
    <row r="20" spans="1:9">
      <c r="A20" s="500" t="s">
        <v>273</v>
      </c>
      <c r="B20" s="501"/>
      <c r="C20" s="501"/>
      <c r="D20" s="501"/>
      <c r="E20" s="501"/>
      <c r="F20" s="501"/>
      <c r="G20" s="501"/>
      <c r="H20" s="501"/>
      <c r="I20" s="502"/>
    </row>
    <row r="21" spans="1:9">
      <c r="A21" s="15" t="s">
        <v>49</v>
      </c>
      <c r="B21" s="16"/>
      <c r="C21" s="16"/>
      <c r="D21" s="16">
        <f>1722205.05+794562.32</f>
        <v>2516767.37</v>
      </c>
      <c r="E21" s="16">
        <f>118284.52+97124.32+11501.8+39729.84</f>
        <v>266640.48</v>
      </c>
      <c r="F21" s="16"/>
      <c r="G21" s="16">
        <f>257831.14+40096.54</f>
        <v>297927.67999999999</v>
      </c>
      <c r="H21" s="16"/>
      <c r="I21" s="17">
        <f>SUM(B21:H21)</f>
        <v>3081335.5300000003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46490.130000000005</v>
      </c>
      <c r="E22" s="16">
        <f t="shared" si="3"/>
        <v>33708.410000000003</v>
      </c>
      <c r="F22" s="16">
        <f t="shared" si="3"/>
        <v>0</v>
      </c>
      <c r="G22" s="16">
        <f t="shared" si="3"/>
        <v>28316.73</v>
      </c>
      <c r="H22" s="16">
        <f t="shared" si="3"/>
        <v>0</v>
      </c>
      <c r="I22" s="17">
        <f t="shared" si="3"/>
        <v>108515.27000000002</v>
      </c>
    </row>
    <row r="23" spans="1:9">
      <c r="A23" s="18" t="s">
        <v>50</v>
      </c>
      <c r="B23" s="20"/>
      <c r="C23" s="20"/>
      <c r="D23" s="20">
        <f>2890.01+43600.12</f>
        <v>46490.130000000005</v>
      </c>
      <c r="E23" s="20">
        <f>4477.8</f>
        <v>4477.8</v>
      </c>
      <c r="F23" s="20"/>
      <c r="G23" s="20">
        <v>749.85</v>
      </c>
      <c r="H23" s="19"/>
      <c r="I23" s="21">
        <f t="shared" ref="I23:I28" si="4">SUM(B23:H23)</f>
        <v>51717.780000000006</v>
      </c>
    </row>
    <row r="24" spans="1:9">
      <c r="A24" s="18" t="s">
        <v>42</v>
      </c>
      <c r="B24" s="19"/>
      <c r="C24" s="19"/>
      <c r="D24" s="20"/>
      <c r="E24" s="20">
        <f>17103.96+12126.65</f>
        <v>29230.61</v>
      </c>
      <c r="F24" s="19"/>
      <c r="G24" s="20">
        <v>27566.880000000001</v>
      </c>
      <c r="H24" s="19"/>
      <c r="I24" s="21">
        <f t="shared" si="4"/>
        <v>56797.490000000005</v>
      </c>
    </row>
    <row r="25" spans="1:9">
      <c r="A25" s="18" t="s">
        <v>401</v>
      </c>
      <c r="B25" s="19"/>
      <c r="C25" s="19"/>
      <c r="D25" s="19"/>
      <c r="E25" s="478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2563257.5</v>
      </c>
      <c r="E29" s="16">
        <f t="shared" si="6"/>
        <v>300348.89</v>
      </c>
      <c r="F29" s="16">
        <f t="shared" si="6"/>
        <v>0</v>
      </c>
      <c r="G29" s="16">
        <f t="shared" si="6"/>
        <v>326244.40999999997</v>
      </c>
      <c r="H29" s="16">
        <f t="shared" si="6"/>
        <v>0</v>
      </c>
      <c r="I29" s="17">
        <f t="shared" si="6"/>
        <v>3189850.8000000003</v>
      </c>
    </row>
    <row r="30" spans="1:9">
      <c r="A30" s="500" t="s">
        <v>280</v>
      </c>
      <c r="B30" s="501"/>
      <c r="C30" s="501"/>
      <c r="D30" s="501"/>
      <c r="E30" s="501"/>
      <c r="F30" s="501"/>
      <c r="G30" s="501"/>
      <c r="H30" s="501"/>
      <c r="I30" s="502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6"/>
      <c r="C33" s="446"/>
      <c r="D33" s="446"/>
      <c r="E33" s="446"/>
      <c r="F33" s="446"/>
      <c r="G33" s="446"/>
      <c r="H33" s="447"/>
      <c r="I33" s="21">
        <f>SUM(B33:H33)</f>
        <v>0</v>
      </c>
    </row>
    <row r="34" spans="1:9">
      <c r="A34" s="445" t="s">
        <v>52</v>
      </c>
      <c r="B34" s="448">
        <f>B31+B32-B33</f>
        <v>0</v>
      </c>
      <c r="C34" s="448">
        <f t="shared" ref="C34:I34" si="7">C31+C32-C33</f>
        <v>0</v>
      </c>
      <c r="D34" s="448">
        <f t="shared" si="7"/>
        <v>0</v>
      </c>
      <c r="E34" s="448">
        <f t="shared" si="7"/>
        <v>0</v>
      </c>
      <c r="F34" s="448">
        <f t="shared" si="7"/>
        <v>0</v>
      </c>
      <c r="G34" s="448">
        <f t="shared" si="7"/>
        <v>0</v>
      </c>
      <c r="H34" s="448">
        <f t="shared" si="7"/>
        <v>0</v>
      </c>
      <c r="I34" s="29">
        <f t="shared" si="7"/>
        <v>0</v>
      </c>
    </row>
    <row r="35" spans="1:9">
      <c r="A35" s="500" t="s">
        <v>53</v>
      </c>
      <c r="B35" s="503"/>
      <c r="C35" s="503"/>
      <c r="D35" s="503"/>
      <c r="E35" s="503"/>
      <c r="F35" s="503"/>
      <c r="G35" s="503"/>
      <c r="H35" s="503"/>
      <c r="I35" s="502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1017143.7199999997</v>
      </c>
      <c r="E36" s="23">
        <f t="shared" si="8"/>
        <v>10448.180000000051</v>
      </c>
      <c r="F36" s="23">
        <f t="shared" si="8"/>
        <v>0</v>
      </c>
      <c r="G36" s="23">
        <f t="shared" si="8"/>
        <v>749.85000000003492</v>
      </c>
      <c r="H36" s="23">
        <f t="shared" si="8"/>
        <v>0</v>
      </c>
      <c r="I36" s="24">
        <f t="shared" si="8"/>
        <v>1028341.75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1001465.9699999997</v>
      </c>
      <c r="E37" s="26">
        <f t="shared" si="9"/>
        <v>5970.3800000000047</v>
      </c>
      <c r="F37" s="26">
        <f t="shared" si="9"/>
        <v>0</v>
      </c>
      <c r="G37" s="26">
        <f t="shared" si="9"/>
        <v>5.8207660913467407E-11</v>
      </c>
      <c r="H37" s="26">
        <f t="shared" si="9"/>
        <v>0</v>
      </c>
      <c r="I37" s="27">
        <f t="shared" si="9"/>
        <v>1007436.3500000001</v>
      </c>
    </row>
    <row r="38" spans="1:9" s="932" customFormat="1">
      <c r="A38" s="931"/>
      <c r="B38" s="366"/>
      <c r="C38" s="366"/>
      <c r="D38" s="366"/>
      <c r="E38" s="366"/>
      <c r="F38" s="366"/>
      <c r="G38" s="366"/>
      <c r="H38" s="366"/>
      <c r="I38" s="366"/>
    </row>
    <row r="39" spans="1:9" s="932" customFormat="1">
      <c r="A39" s="931"/>
      <c r="B39" s="366"/>
      <c r="C39" s="366"/>
      <c r="D39" s="366"/>
      <c r="E39" s="366"/>
      <c r="F39" s="366"/>
      <c r="G39" s="366"/>
      <c r="H39" s="366"/>
      <c r="I39" s="366"/>
    </row>
    <row r="40" spans="1:9" s="932" customFormat="1">
      <c r="A40" s="931"/>
      <c r="B40" s="366"/>
      <c r="C40" s="366"/>
      <c r="D40" s="366"/>
      <c r="E40" s="366"/>
      <c r="F40" s="366"/>
      <c r="G40" s="366"/>
      <c r="H40" s="366"/>
      <c r="I40" s="366"/>
    </row>
    <row r="41" spans="1:9" s="932" customFormat="1">
      <c r="A41" s="931"/>
      <c r="B41" s="366"/>
      <c r="C41" s="366"/>
      <c r="D41" s="366"/>
      <c r="E41" s="366"/>
      <c r="F41" s="366"/>
      <c r="G41" s="366"/>
      <c r="H41" s="366"/>
      <c r="I41" s="366"/>
    </row>
    <row r="42" spans="1:9" s="932" customFormat="1">
      <c r="A42" s="931"/>
      <c r="B42" s="366"/>
      <c r="C42" s="366"/>
      <c r="D42" s="366"/>
      <c r="E42" s="366"/>
      <c r="F42" s="366"/>
      <c r="G42" s="366"/>
      <c r="H42" s="366"/>
      <c r="I42" s="366"/>
    </row>
    <row r="43" spans="1:9" s="932" customFormat="1">
      <c r="A43" s="931"/>
      <c r="B43" s="366"/>
      <c r="C43" s="366"/>
      <c r="D43" s="366"/>
      <c r="E43" s="366"/>
      <c r="F43" s="366"/>
      <c r="G43" s="366"/>
      <c r="H43" s="366"/>
      <c r="I43" s="366"/>
    </row>
    <row r="44" spans="1:9" s="932" customFormat="1">
      <c r="A44" s="931"/>
      <c r="B44" s="366"/>
      <c r="C44" s="366"/>
      <c r="D44" s="366"/>
      <c r="E44" s="366"/>
      <c r="F44" s="366"/>
      <c r="G44" s="366"/>
      <c r="H44" s="366"/>
      <c r="I44" s="366"/>
    </row>
    <row r="45" spans="1:9" s="932" customFormat="1">
      <c r="A45" s="931"/>
      <c r="B45" s="366"/>
      <c r="C45" s="366"/>
      <c r="D45" s="366"/>
      <c r="E45" s="366"/>
      <c r="F45" s="366"/>
      <c r="G45" s="366"/>
      <c r="H45" s="366"/>
      <c r="I45" s="366"/>
    </row>
    <row r="46" spans="1:9" s="932" customFormat="1">
      <c r="A46" s="931"/>
      <c r="B46" s="366"/>
      <c r="C46" s="366"/>
      <c r="D46" s="366"/>
      <c r="E46" s="366"/>
      <c r="F46" s="366"/>
      <c r="G46" s="366"/>
      <c r="H46" s="366"/>
      <c r="I46" s="366"/>
    </row>
    <row r="47" spans="1:9">
      <c r="A47" s="449"/>
      <c r="B47" s="366"/>
      <c r="C47" s="366"/>
      <c r="D47" s="366"/>
      <c r="E47" s="366"/>
      <c r="F47" s="366"/>
      <c r="G47" s="366"/>
      <c r="H47" s="366"/>
      <c r="I47" s="366"/>
    </row>
    <row r="48" spans="1:9">
      <c r="A48" s="212" t="s">
        <v>392</v>
      </c>
      <c r="B48" s="212"/>
    </row>
    <row r="49" spans="1:3" ht="14.4" thickBot="1">
      <c r="A49"/>
      <c r="B49"/>
    </row>
    <row r="50" spans="1:3" ht="21.75" customHeight="1">
      <c r="A50" s="504" t="s">
        <v>272</v>
      </c>
      <c r="B50" s="505"/>
      <c r="C50" s="506" t="s">
        <v>275</v>
      </c>
    </row>
    <row r="51" spans="1:3" ht="13.5" customHeight="1">
      <c r="A51" s="509"/>
      <c r="B51" s="510"/>
      <c r="C51" s="507"/>
    </row>
    <row r="52" spans="1:3" ht="29.25" customHeight="1">
      <c r="A52" s="511"/>
      <c r="B52" s="512"/>
      <c r="C52" s="508"/>
    </row>
    <row r="53" spans="1:3">
      <c r="A53" s="521" t="s">
        <v>39</v>
      </c>
      <c r="B53" s="522"/>
      <c r="C53" s="523"/>
    </row>
    <row r="54" spans="1:3">
      <c r="A54" s="524" t="s">
        <v>279</v>
      </c>
      <c r="B54" s="525"/>
      <c r="C54" s="235">
        <v>7923.6</v>
      </c>
    </row>
    <row r="55" spans="1:3">
      <c r="A55" s="519" t="s">
        <v>40</v>
      </c>
      <c r="B55" s="520"/>
      <c r="C55" s="236">
        <f>SUM(C56:C57)</f>
        <v>0</v>
      </c>
    </row>
    <row r="56" spans="1:3">
      <c r="A56" s="517" t="s">
        <v>41</v>
      </c>
      <c r="B56" s="518"/>
      <c r="C56" s="237"/>
    </row>
    <row r="57" spans="1:3">
      <c r="A57" s="517" t="s">
        <v>42</v>
      </c>
      <c r="B57" s="518"/>
      <c r="C57" s="237"/>
    </row>
    <row r="58" spans="1:3">
      <c r="A58" s="519" t="s">
        <v>43</v>
      </c>
      <c r="B58" s="520"/>
      <c r="C58" s="236">
        <f>SUM(C59:C60)</f>
        <v>0</v>
      </c>
    </row>
    <row r="59" spans="1:3">
      <c r="A59" s="517" t="s">
        <v>44</v>
      </c>
      <c r="B59" s="518"/>
      <c r="C59" s="237"/>
    </row>
    <row r="60" spans="1:3">
      <c r="A60" s="517" t="s">
        <v>42</v>
      </c>
      <c r="B60" s="518"/>
      <c r="C60" s="237"/>
    </row>
    <row r="61" spans="1:3">
      <c r="A61" s="519" t="s">
        <v>282</v>
      </c>
      <c r="B61" s="520"/>
      <c r="C61" s="236">
        <f>C54+C55-C58</f>
        <v>7923.6</v>
      </c>
    </row>
    <row r="62" spans="1:3">
      <c r="A62" s="521" t="s">
        <v>273</v>
      </c>
      <c r="B62" s="522"/>
      <c r="C62" s="523"/>
    </row>
    <row r="63" spans="1:3">
      <c r="A63" s="524" t="s">
        <v>49</v>
      </c>
      <c r="B63" s="525"/>
      <c r="C63" s="235">
        <v>7923.6</v>
      </c>
    </row>
    <row r="64" spans="1:3">
      <c r="A64" s="519" t="s">
        <v>40</v>
      </c>
      <c r="B64" s="520"/>
      <c r="C64" s="236">
        <f>SUM(C65:C66)</f>
        <v>0</v>
      </c>
    </row>
    <row r="65" spans="1:3">
      <c r="A65" s="517" t="s">
        <v>50</v>
      </c>
      <c r="B65" s="518"/>
      <c r="C65" s="237"/>
    </row>
    <row r="66" spans="1:3">
      <c r="A66" s="517" t="s">
        <v>42</v>
      </c>
      <c r="B66" s="518"/>
      <c r="C66" s="238"/>
    </row>
    <row r="67" spans="1:3">
      <c r="A67" s="519" t="s">
        <v>43</v>
      </c>
      <c r="B67" s="520"/>
      <c r="C67" s="236">
        <f>SUM(C68:C69)</f>
        <v>0</v>
      </c>
    </row>
    <row r="68" spans="1:3">
      <c r="A68" s="517" t="s">
        <v>44</v>
      </c>
      <c r="B68" s="518"/>
      <c r="C68" s="237"/>
    </row>
    <row r="69" spans="1:3">
      <c r="A69" s="532" t="s">
        <v>42</v>
      </c>
      <c r="B69" s="533"/>
      <c r="C69" s="239"/>
    </row>
    <row r="70" spans="1:3">
      <c r="A70" s="534" t="s">
        <v>52</v>
      </c>
      <c r="B70" s="535"/>
      <c r="C70" s="240">
        <f>C63+C64-C67</f>
        <v>7923.6</v>
      </c>
    </row>
    <row r="71" spans="1:3">
      <c r="A71" s="526" t="s">
        <v>280</v>
      </c>
      <c r="B71" s="527"/>
      <c r="C71" s="523"/>
    </row>
    <row r="72" spans="1:3">
      <c r="A72" s="524" t="s">
        <v>49</v>
      </c>
      <c r="B72" s="525"/>
      <c r="C72" s="235"/>
    </row>
    <row r="73" spans="1:3">
      <c r="A73" s="528" t="s">
        <v>59</v>
      </c>
      <c r="B73" s="529"/>
      <c r="C73" s="242"/>
    </row>
    <row r="74" spans="1:3">
      <c r="A74" s="528" t="s">
        <v>63</v>
      </c>
      <c r="B74" s="529"/>
      <c r="C74" s="242"/>
    </row>
    <row r="75" spans="1:3">
      <c r="A75" s="530" t="s">
        <v>282</v>
      </c>
      <c r="B75" s="531"/>
      <c r="C75" s="241">
        <f>C72+C73-C74</f>
        <v>0</v>
      </c>
    </row>
    <row r="76" spans="1:3">
      <c r="A76" s="521" t="s">
        <v>53</v>
      </c>
      <c r="B76" s="522"/>
      <c r="C76" s="523"/>
    </row>
    <row r="77" spans="1:3">
      <c r="A77" s="524" t="s">
        <v>49</v>
      </c>
      <c r="B77" s="525"/>
      <c r="C77" s="235">
        <f>C54-C63-C72</f>
        <v>0</v>
      </c>
    </row>
    <row r="78" spans="1:3" ht="14.4" thickBot="1">
      <c r="A78" s="544" t="s">
        <v>52</v>
      </c>
      <c r="B78" s="545"/>
      <c r="C78" s="243">
        <f>C61-C70-C75</f>
        <v>0</v>
      </c>
    </row>
    <row r="81" s="482" customFormat="1"/>
    <row r="82" s="482" customFormat="1"/>
    <row r="83" s="482" customFormat="1"/>
    <row r="85" s="482" customFormat="1"/>
    <row r="86" s="482" customFormat="1"/>
    <row r="87" s="482" customFormat="1"/>
    <row r="88" s="482" customFormat="1"/>
    <row r="89" s="482" customFormat="1"/>
    <row r="90" s="482" customFormat="1"/>
    <row r="91" s="482" customFormat="1"/>
    <row r="92" s="482" customFormat="1"/>
    <row r="97" spans="1:5">
      <c r="A97" s="546" t="s">
        <v>391</v>
      </c>
      <c r="B97" s="547"/>
      <c r="C97" s="547"/>
      <c r="D97" s="547"/>
      <c r="E97" s="547"/>
    </row>
    <row r="98" spans="1:5" ht="14.4" thickBot="1">
      <c r="A98" s="32"/>
      <c r="B98" s="33"/>
      <c r="C98" s="33"/>
      <c r="D98" s="33"/>
      <c r="E98" s="33"/>
    </row>
    <row r="99" spans="1:5" ht="172.2" thickBot="1">
      <c r="A99" s="34" t="s">
        <v>121</v>
      </c>
      <c r="B99" s="35" t="s">
        <v>283</v>
      </c>
      <c r="C99" s="35" t="s">
        <v>284</v>
      </c>
      <c r="D99" s="35" t="s">
        <v>285</v>
      </c>
      <c r="E99" s="36" t="s">
        <v>250</v>
      </c>
    </row>
    <row r="100" spans="1:5" ht="14.4" thickBot="1">
      <c r="A100" s="37" t="s">
        <v>39</v>
      </c>
      <c r="B100" s="38"/>
      <c r="C100" s="38"/>
      <c r="D100" s="38"/>
      <c r="E100" s="39"/>
    </row>
    <row r="101" spans="1:5" ht="26.4">
      <c r="A101" s="40" t="s">
        <v>256</v>
      </c>
      <c r="B101" s="41"/>
      <c r="C101" s="41"/>
      <c r="D101" s="41"/>
      <c r="E101" s="42">
        <f>B101+C101+D101</f>
        <v>0</v>
      </c>
    </row>
    <row r="102" spans="1:5">
      <c r="A102" s="43" t="s">
        <v>59</v>
      </c>
      <c r="B102" s="44">
        <f>SUM(B103:B104)</f>
        <v>0</v>
      </c>
      <c r="C102" s="44">
        <f>SUM(C103:C104)</f>
        <v>0</v>
      </c>
      <c r="D102" s="44">
        <f>SUM(D103:D104)</f>
        <v>0</v>
      </c>
      <c r="E102" s="45">
        <f>SUM(E103:E104)</f>
        <v>0</v>
      </c>
    </row>
    <row r="103" spans="1:5">
      <c r="A103" s="46" t="s">
        <v>257</v>
      </c>
      <c r="B103" s="47"/>
      <c r="C103" s="47"/>
      <c r="D103" s="47"/>
      <c r="E103" s="48">
        <f>B103+C103+D103</f>
        <v>0</v>
      </c>
    </row>
    <row r="104" spans="1:5">
      <c r="A104" s="46" t="s">
        <v>286</v>
      </c>
      <c r="B104" s="47"/>
      <c r="C104" s="47"/>
      <c r="D104" s="47"/>
      <c r="E104" s="48">
        <f>B104+C104+D104</f>
        <v>0</v>
      </c>
    </row>
    <row r="105" spans="1:5">
      <c r="A105" s="43" t="s">
        <v>63</v>
      </c>
      <c r="B105" s="44">
        <f>SUM(B106:B108)</f>
        <v>0</v>
      </c>
      <c r="C105" s="44">
        <f>SUM(C106:C108)</f>
        <v>0</v>
      </c>
      <c r="D105" s="44">
        <f>SUM(D106:D108)</f>
        <v>0</v>
      </c>
      <c r="E105" s="45">
        <f>SUM(E106:E108)</f>
        <v>0</v>
      </c>
    </row>
    <row r="106" spans="1:5">
      <c r="A106" s="46" t="s">
        <v>258</v>
      </c>
      <c r="B106" s="47"/>
      <c r="C106" s="47"/>
      <c r="D106" s="47"/>
      <c r="E106" s="48">
        <f>B106+C106+D106</f>
        <v>0</v>
      </c>
    </row>
    <row r="107" spans="1:5">
      <c r="A107" s="46" t="s">
        <v>259</v>
      </c>
      <c r="B107" s="47"/>
      <c r="C107" s="47"/>
      <c r="D107" s="47"/>
      <c r="E107" s="48">
        <f>B107+C107+D107</f>
        <v>0</v>
      </c>
    </row>
    <row r="108" spans="1:5">
      <c r="A108" s="49" t="s">
        <v>287</v>
      </c>
      <c r="B108" s="47"/>
      <c r="C108" s="47"/>
      <c r="D108" s="47"/>
      <c r="E108" s="48">
        <f>B108+C108+D108</f>
        <v>0</v>
      </c>
    </row>
    <row r="109" spans="1:5" ht="27" thickBot="1">
      <c r="A109" s="50" t="s">
        <v>260</v>
      </c>
      <c r="B109" s="51">
        <f>B101+B102-B105</f>
        <v>0</v>
      </c>
      <c r="C109" s="51">
        <f>C101+C102-C105</f>
        <v>0</v>
      </c>
      <c r="D109" s="51">
        <f>D101+D102-D105</f>
        <v>0</v>
      </c>
      <c r="E109" s="52">
        <f>E101+E102-E105</f>
        <v>0</v>
      </c>
    </row>
    <row r="110" spans="1:5" ht="14.4" thickBot="1">
      <c r="A110" s="53" t="s">
        <v>261</v>
      </c>
      <c r="B110" s="54"/>
      <c r="C110" s="54"/>
      <c r="D110" s="54"/>
      <c r="E110" s="55"/>
    </row>
    <row r="111" spans="1:5">
      <c r="A111" s="40" t="s">
        <v>267</v>
      </c>
      <c r="B111" s="41"/>
      <c r="C111" s="41"/>
      <c r="D111" s="41"/>
      <c r="E111" s="42">
        <f>B111+C111+D111</f>
        <v>0</v>
      </c>
    </row>
    <row r="112" spans="1:5">
      <c r="A112" s="43" t="s">
        <v>59</v>
      </c>
      <c r="B112" s="44">
        <f>SUM(B113:B113)</f>
        <v>0</v>
      </c>
      <c r="C112" s="44">
        <f>SUM(C113:C113)</f>
        <v>0</v>
      </c>
      <c r="D112" s="44">
        <f>SUM(D113:D113)</f>
        <v>0</v>
      </c>
      <c r="E112" s="45">
        <f>SUM(E113:E113)</f>
        <v>0</v>
      </c>
    </row>
    <row r="113" spans="1:5">
      <c r="A113" s="46" t="s">
        <v>262</v>
      </c>
      <c r="B113" s="47"/>
      <c r="C113" s="47"/>
      <c r="D113" s="47"/>
      <c r="E113" s="48">
        <f>B113+C113+D113</f>
        <v>0</v>
      </c>
    </row>
    <row r="114" spans="1:5">
      <c r="A114" s="43" t="s">
        <v>63</v>
      </c>
      <c r="B114" s="44">
        <f>SUM(B115:B117)</f>
        <v>0</v>
      </c>
      <c r="C114" s="44">
        <f>SUM(C115:C117)</f>
        <v>0</v>
      </c>
      <c r="D114" s="44">
        <f>SUM(D115:D117)</f>
        <v>0</v>
      </c>
      <c r="E114" s="45">
        <f>SUM(E115:E117)</f>
        <v>0</v>
      </c>
    </row>
    <row r="115" spans="1:5">
      <c r="A115" s="46" t="s">
        <v>263</v>
      </c>
      <c r="B115" s="47"/>
      <c r="C115" s="47"/>
      <c r="D115" s="47"/>
      <c r="E115" s="48">
        <f>B115+C115+D115</f>
        <v>0</v>
      </c>
    </row>
    <row r="116" spans="1:5">
      <c r="A116" s="46" t="s">
        <v>264</v>
      </c>
      <c r="B116" s="47"/>
      <c r="C116" s="47"/>
      <c r="D116" s="47"/>
      <c r="E116" s="48">
        <f>B116+C116+D116</f>
        <v>0</v>
      </c>
    </row>
    <row r="117" spans="1:5">
      <c r="A117" s="56" t="s">
        <v>265</v>
      </c>
      <c r="B117" s="47"/>
      <c r="C117" s="47"/>
      <c r="D117" s="47"/>
      <c r="E117" s="48">
        <f>B117+C117+D117</f>
        <v>0</v>
      </c>
    </row>
    <row r="118" spans="1:5" ht="14.4" thickBot="1">
      <c r="A118" s="50" t="s">
        <v>266</v>
      </c>
      <c r="B118" s="51">
        <f>B111+B112-B114</f>
        <v>0</v>
      </c>
      <c r="C118" s="51">
        <f>C111+C112-C114</f>
        <v>0</v>
      </c>
      <c r="D118" s="51">
        <f>D111+D112-D114</f>
        <v>0</v>
      </c>
      <c r="E118" s="52">
        <f>E111+E112-E114</f>
        <v>0</v>
      </c>
    </row>
    <row r="120" spans="1:5" s="482" customFormat="1"/>
    <row r="121" spans="1:5" s="482" customFormat="1"/>
    <row r="122" spans="1:5" s="482" customFormat="1"/>
    <row r="123" spans="1:5" s="482" customFormat="1"/>
    <row r="124" spans="1:5" s="482" customFormat="1"/>
    <row r="125" spans="1:5" s="482" customFormat="1"/>
    <row r="126" spans="1:5" s="482" customFormat="1"/>
    <row r="127" spans="1:5" s="482" customFormat="1"/>
    <row r="134" spans="1:9" ht="48" customHeight="1">
      <c r="A134" s="486" t="s">
        <v>390</v>
      </c>
      <c r="B134" s="543"/>
      <c r="C134" s="543"/>
    </row>
    <row r="135" spans="1:9">
      <c r="A135" s="548"/>
      <c r="B135" s="549"/>
      <c r="C135" s="549"/>
    </row>
    <row r="136" spans="1:9">
      <c r="A136" s="57" t="s">
        <v>31</v>
      </c>
      <c r="B136" s="57" t="s">
        <v>167</v>
      </c>
      <c r="C136" s="57" t="s">
        <v>168</v>
      </c>
    </row>
    <row r="137" spans="1:9">
      <c r="A137" s="58" t="s">
        <v>288</v>
      </c>
      <c r="B137" s="59"/>
      <c r="C137" s="59"/>
    </row>
    <row r="138" spans="1:9">
      <c r="A138" s="60" t="s">
        <v>148</v>
      </c>
      <c r="B138" s="60"/>
      <c r="C138" s="60"/>
    </row>
    <row r="139" spans="1:9">
      <c r="A139" s="61" t="s">
        <v>120</v>
      </c>
      <c r="B139" s="62"/>
      <c r="C139" s="63"/>
    </row>
    <row r="142" spans="1:9">
      <c r="A142" s="486" t="s">
        <v>389</v>
      </c>
      <c r="B142" s="543"/>
      <c r="C142" s="543"/>
      <c r="D142" s="550"/>
      <c r="E142" s="550"/>
      <c r="F142" s="550"/>
      <c r="G142" s="550"/>
    </row>
    <row r="143" spans="1:9" ht="14.4" thickBot="1">
      <c r="A143" s="536"/>
      <c r="B143" s="537"/>
      <c r="C143" s="537"/>
    </row>
    <row r="144" spans="1:9" ht="13.5" customHeight="1">
      <c r="A144" s="538"/>
      <c r="B144" s="540" t="s">
        <v>289</v>
      </c>
      <c r="C144" s="541"/>
      <c r="D144" s="541"/>
      <c r="E144" s="541"/>
      <c r="F144" s="542"/>
      <c r="G144" s="540" t="s">
        <v>290</v>
      </c>
      <c r="H144" s="541"/>
      <c r="I144" s="542"/>
    </row>
    <row r="145" spans="1:9" ht="52.8">
      <c r="A145" s="539"/>
      <c r="B145" s="374" t="s">
        <v>155</v>
      </c>
      <c r="C145" s="472" t="s">
        <v>360</v>
      </c>
      <c r="D145" s="472" t="s">
        <v>163</v>
      </c>
      <c r="E145" s="472" t="s">
        <v>144</v>
      </c>
      <c r="F145" s="450" t="s">
        <v>429</v>
      </c>
      <c r="G145" s="436" t="s">
        <v>74</v>
      </c>
      <c r="H145" s="455" t="s">
        <v>413</v>
      </c>
      <c r="I145" s="367" t="s">
        <v>45</v>
      </c>
    </row>
    <row r="146" spans="1:9">
      <c r="A146" s="375" t="s">
        <v>167</v>
      </c>
      <c r="B146" s="376"/>
      <c r="C146" s="64"/>
      <c r="D146" s="64"/>
      <c r="E146" s="453"/>
      <c r="F146" s="451"/>
      <c r="G146" s="377"/>
      <c r="H146" s="64"/>
      <c r="I146" s="368"/>
    </row>
    <row r="147" spans="1:9" ht="36">
      <c r="A147" s="464" t="s">
        <v>435</v>
      </c>
      <c r="B147" s="378"/>
      <c r="C147" s="65"/>
      <c r="D147" s="65"/>
      <c r="E147" s="453"/>
      <c r="F147" s="451"/>
      <c r="G147" s="377"/>
      <c r="H147" s="65"/>
      <c r="I147" s="369"/>
    </row>
    <row r="148" spans="1:9" ht="36.6" thickBot="1">
      <c r="A148" s="465" t="s">
        <v>436</v>
      </c>
      <c r="B148" s="379"/>
      <c r="C148" s="372"/>
      <c r="D148" s="372"/>
      <c r="E148" s="453"/>
      <c r="F148" s="451"/>
      <c r="G148" s="377"/>
      <c r="H148" s="372"/>
      <c r="I148" s="370"/>
    </row>
    <row r="149" spans="1:9" ht="14.4" thickBot="1">
      <c r="A149" s="380" t="s">
        <v>168</v>
      </c>
      <c r="B149" s="381">
        <f t="shared" ref="B149:I149" si="10">B146+B147-B148</f>
        <v>0</v>
      </c>
      <c r="C149" s="371">
        <f t="shared" si="10"/>
        <v>0</v>
      </c>
      <c r="D149" s="371">
        <f t="shared" si="10"/>
        <v>0</v>
      </c>
      <c r="E149" s="454">
        <f t="shared" si="10"/>
        <v>0</v>
      </c>
      <c r="F149" s="452">
        <f t="shared" si="10"/>
        <v>0</v>
      </c>
      <c r="G149" s="382">
        <f t="shared" si="10"/>
        <v>0</v>
      </c>
      <c r="H149" s="437">
        <f t="shared" si="10"/>
        <v>0</v>
      </c>
      <c r="I149" s="383">
        <f t="shared" si="10"/>
        <v>0</v>
      </c>
    </row>
    <row r="152" spans="1:9">
      <c r="A152" s="486" t="s">
        <v>388</v>
      </c>
      <c r="B152" s="543"/>
      <c r="C152" s="543"/>
    </row>
    <row r="153" spans="1:9" ht="14.4" thickBot="1">
      <c r="A153" s="536"/>
      <c r="B153" s="537"/>
      <c r="C153" s="537"/>
    </row>
    <row r="154" spans="1:9">
      <c r="A154" s="66" t="s">
        <v>31</v>
      </c>
      <c r="B154" s="67" t="s">
        <v>167</v>
      </c>
      <c r="C154" s="68" t="s">
        <v>168</v>
      </c>
    </row>
    <row r="155" spans="1:9" ht="27" thickBot="1">
      <c r="A155" s="69" t="s">
        <v>291</v>
      </c>
      <c r="B155" s="70"/>
      <c r="C155" s="71"/>
    </row>
    <row r="157" spans="1:9" s="482" customFormat="1"/>
    <row r="158" spans="1:9" s="482" customFormat="1"/>
    <row r="159" spans="1:9" s="482" customFormat="1"/>
    <row r="160" spans="1:9" s="482" customFormat="1"/>
    <row r="161" spans="1:4" s="482" customFormat="1"/>
    <row r="162" spans="1:4" s="482" customFormat="1"/>
    <row r="163" spans="1:4" s="482" customFormat="1"/>
    <row r="164" spans="1:4" s="482" customFormat="1"/>
    <row r="165" spans="1:4" s="482" customFormat="1"/>
    <row r="166" spans="1:4" s="482" customFormat="1"/>
    <row r="167" spans="1:4" s="482" customFormat="1"/>
    <row r="168" spans="1:4" s="482" customFormat="1"/>
    <row r="169" spans="1:4" s="482" customFormat="1"/>
    <row r="170" spans="1:4" s="482" customFormat="1"/>
    <row r="171" spans="1:4" s="482" customFormat="1"/>
    <row r="174" spans="1:4" ht="50.25" customHeight="1">
      <c r="A174" s="486" t="s">
        <v>402</v>
      </c>
      <c r="B174" s="543"/>
      <c r="C174" s="543"/>
      <c r="D174" s="550"/>
    </row>
    <row r="175" spans="1:4" ht="14.4" thickBot="1">
      <c r="A175" s="557"/>
      <c r="B175" s="558"/>
      <c r="C175" s="558"/>
    </row>
    <row r="176" spans="1:4">
      <c r="A176" s="559" t="s">
        <v>121</v>
      </c>
      <c r="B176" s="560"/>
      <c r="C176" s="67" t="s">
        <v>167</v>
      </c>
      <c r="D176" s="68" t="s">
        <v>168</v>
      </c>
    </row>
    <row r="177" spans="1:4" ht="66" customHeight="1">
      <c r="A177" s="561" t="s">
        <v>292</v>
      </c>
      <c r="B177" s="562"/>
      <c r="C177" s="59">
        <f>C179+SUM(C180:C183)</f>
        <v>0</v>
      </c>
      <c r="D177" s="264">
        <f>D179+SUM(D180:D183)</f>
        <v>0</v>
      </c>
    </row>
    <row r="178" spans="1:4">
      <c r="A178" s="563" t="s">
        <v>148</v>
      </c>
      <c r="B178" s="564"/>
      <c r="C178" s="72"/>
      <c r="D178" s="265"/>
    </row>
    <row r="179" spans="1:4">
      <c r="A179" s="565" t="s">
        <v>29</v>
      </c>
      <c r="B179" s="566"/>
      <c r="C179" s="73"/>
      <c r="D179" s="266"/>
    </row>
    <row r="180" spans="1:4">
      <c r="A180" s="551" t="s">
        <v>276</v>
      </c>
      <c r="B180" s="552"/>
      <c r="C180" s="74"/>
      <c r="D180" s="267"/>
    </row>
    <row r="181" spans="1:4">
      <c r="A181" s="551" t="s">
        <v>156</v>
      </c>
      <c r="B181" s="552"/>
      <c r="C181" s="74"/>
      <c r="D181" s="267"/>
    </row>
    <row r="182" spans="1:4">
      <c r="A182" s="551" t="s">
        <v>157</v>
      </c>
      <c r="B182" s="552"/>
      <c r="C182" s="74"/>
      <c r="D182" s="267"/>
    </row>
    <row r="183" spans="1:4">
      <c r="A183" s="551" t="s">
        <v>158</v>
      </c>
      <c r="B183" s="552"/>
      <c r="C183" s="74"/>
      <c r="D183" s="267"/>
    </row>
    <row r="187" spans="1:4" s="482" customFormat="1"/>
    <row r="188" spans="1:4" s="482" customFormat="1"/>
    <row r="189" spans="1:4" s="482" customFormat="1"/>
    <row r="190" spans="1:4" s="482" customFormat="1"/>
    <row r="191" spans="1:4" s="482" customFormat="1"/>
    <row r="192" spans="1:4" s="482" customFormat="1"/>
    <row r="193" s="482" customFormat="1"/>
    <row r="194" s="482" customFormat="1"/>
    <row r="195" s="482" customFormat="1"/>
    <row r="196" s="482" customFormat="1"/>
    <row r="197" s="482" customFormat="1"/>
    <row r="198" s="482" customFormat="1"/>
    <row r="199" s="482" customFormat="1"/>
    <row r="200" s="482" customFormat="1"/>
    <row r="211" spans="1:9" s="482" customFormat="1"/>
    <row r="212" spans="1:9" s="482" customFormat="1"/>
    <row r="213" spans="1:9" s="482" customFormat="1"/>
    <row r="214" spans="1:9" s="482" customFormat="1"/>
    <row r="215" spans="1:9" s="482" customFormat="1"/>
    <row r="216" spans="1:9" s="482" customFormat="1"/>
    <row r="221" spans="1:9">
      <c r="A221" s="553" t="s">
        <v>361</v>
      </c>
      <c r="B221" s="554"/>
      <c r="C221" s="554"/>
      <c r="D221" s="554"/>
      <c r="E221" s="554"/>
      <c r="F221" s="554"/>
      <c r="G221" s="554"/>
      <c r="H221" s="554"/>
      <c r="I221" s="554"/>
    </row>
    <row r="222" spans="1:9" ht="16.2" thickBot="1">
      <c r="A222" s="75"/>
      <c r="B222" s="76"/>
      <c r="C222" s="76"/>
      <c r="D222" s="76"/>
      <c r="E222" s="76" t="s">
        <v>51</v>
      </c>
      <c r="F222" s="77"/>
      <c r="G222" s="77"/>
      <c r="H222" s="77"/>
      <c r="I222" s="77"/>
    </row>
    <row r="223" spans="1:9" ht="89.25" customHeight="1" thickBot="1">
      <c r="A223" s="555" t="s">
        <v>28</v>
      </c>
      <c r="B223" s="556"/>
      <c r="C223" s="79" t="s">
        <v>293</v>
      </c>
      <c r="D223" s="78" t="s">
        <v>71</v>
      </c>
      <c r="E223" s="79" t="s">
        <v>385</v>
      </c>
      <c r="F223" s="244" t="s">
        <v>386</v>
      </c>
      <c r="G223" s="79" t="s">
        <v>414</v>
      </c>
      <c r="H223" s="79" t="s">
        <v>387</v>
      </c>
      <c r="I223" s="80" t="s">
        <v>415</v>
      </c>
    </row>
    <row r="224" spans="1:9">
      <c r="A224" s="81"/>
      <c r="B224" s="82" t="s">
        <v>167</v>
      </c>
      <c r="C224" s="112"/>
      <c r="D224" s="83"/>
      <c r="E224" s="84"/>
      <c r="F224" s="83"/>
      <c r="G224" s="84"/>
      <c r="H224" s="84"/>
      <c r="I224" s="85"/>
    </row>
    <row r="225" spans="1:9">
      <c r="A225" s="86"/>
      <c r="B225" s="87" t="s">
        <v>72</v>
      </c>
      <c r="C225" s="113"/>
      <c r="D225" s="88"/>
      <c r="E225" s="89"/>
      <c r="F225" s="88"/>
      <c r="G225" s="89"/>
      <c r="H225" s="89"/>
      <c r="I225" s="90"/>
    </row>
    <row r="226" spans="1:9">
      <c r="A226" s="91" t="s">
        <v>136</v>
      </c>
      <c r="B226" s="92"/>
      <c r="C226" s="114"/>
      <c r="D226" s="93"/>
      <c r="E226" s="94"/>
      <c r="F226" s="93"/>
      <c r="G226" s="94"/>
      <c r="H226" s="94"/>
      <c r="I226" s="95"/>
    </row>
    <row r="227" spans="1:9">
      <c r="A227" s="91" t="s">
        <v>137</v>
      </c>
      <c r="B227" s="92"/>
      <c r="C227" s="114"/>
      <c r="D227" s="93"/>
      <c r="E227" s="94"/>
      <c r="F227" s="93"/>
      <c r="G227" s="94"/>
      <c r="H227" s="94"/>
      <c r="I227" s="95"/>
    </row>
    <row r="228" spans="1:9" ht="14.4" thickBot="1">
      <c r="A228" s="96" t="s">
        <v>73</v>
      </c>
      <c r="B228" s="97"/>
      <c r="C228" s="115"/>
      <c r="D228" s="98"/>
      <c r="E228" s="99"/>
      <c r="F228" s="98"/>
      <c r="G228" s="99"/>
      <c r="H228" s="99"/>
      <c r="I228" s="100"/>
    </row>
    <row r="229" spans="1:9" ht="14.4" thickBot="1">
      <c r="A229" s="101"/>
      <c r="B229" s="102" t="s">
        <v>162</v>
      </c>
      <c r="C229" s="103"/>
      <c r="D229" s="103"/>
      <c r="E229" s="103">
        <f>SUM(E226:E228)</f>
        <v>0</v>
      </c>
      <c r="F229" s="103">
        <f>SUM(F226:F228)</f>
        <v>0</v>
      </c>
      <c r="G229" s="103">
        <f>SUM(G226:G228)</f>
        <v>0</v>
      </c>
      <c r="H229" s="103"/>
      <c r="I229" s="103"/>
    </row>
    <row r="230" spans="1:9" ht="87.75" customHeight="1" thickBot="1">
      <c r="A230" s="555" t="s">
        <v>28</v>
      </c>
      <c r="B230" s="579"/>
      <c r="C230" s="79" t="s">
        <v>293</v>
      </c>
      <c r="D230" s="78" t="s">
        <v>71</v>
      </c>
      <c r="E230" s="79" t="s">
        <v>385</v>
      </c>
      <c r="F230" s="244" t="s">
        <v>386</v>
      </c>
      <c r="G230" s="79" t="s">
        <v>414</v>
      </c>
      <c r="H230" s="79" t="s">
        <v>387</v>
      </c>
      <c r="I230" s="80" t="s">
        <v>415</v>
      </c>
    </row>
    <row r="231" spans="1:9" ht="14.4" thickBot="1">
      <c r="A231" s="104"/>
      <c r="B231" s="105" t="s">
        <v>168</v>
      </c>
      <c r="C231" s="116"/>
      <c r="D231" s="106"/>
      <c r="E231" s="107"/>
      <c r="F231" s="106"/>
      <c r="G231" s="107"/>
      <c r="H231" s="107"/>
      <c r="I231" s="108"/>
    </row>
    <row r="232" spans="1:9">
      <c r="A232" s="86"/>
      <c r="B232" s="87" t="s">
        <v>72</v>
      </c>
      <c r="C232" s="113"/>
      <c r="D232" s="88"/>
      <c r="E232" s="89"/>
      <c r="F232" s="88"/>
      <c r="G232" s="89"/>
      <c r="H232" s="89"/>
      <c r="I232" s="90"/>
    </row>
    <row r="233" spans="1:9">
      <c r="A233" s="91" t="s">
        <v>136</v>
      </c>
      <c r="B233" s="92"/>
      <c r="C233" s="114"/>
      <c r="D233" s="93"/>
      <c r="E233" s="94"/>
      <c r="F233" s="93"/>
      <c r="G233" s="94"/>
      <c r="H233" s="94"/>
      <c r="I233" s="95"/>
    </row>
    <row r="234" spans="1:9">
      <c r="A234" s="91" t="s">
        <v>137</v>
      </c>
      <c r="B234" s="92"/>
      <c r="C234" s="114"/>
      <c r="D234" s="93"/>
      <c r="E234" s="94"/>
      <c r="F234" s="93"/>
      <c r="G234" s="94"/>
      <c r="H234" s="94"/>
      <c r="I234" s="95"/>
    </row>
    <row r="235" spans="1:9" ht="14.4" thickBot="1">
      <c r="A235" s="96" t="s">
        <v>73</v>
      </c>
      <c r="B235" s="97"/>
      <c r="C235" s="115"/>
      <c r="D235" s="98"/>
      <c r="E235" s="99"/>
      <c r="F235" s="98"/>
      <c r="G235" s="99"/>
      <c r="H235" s="99"/>
      <c r="I235" s="100"/>
    </row>
    <row r="236" spans="1:9" ht="14.4" thickBot="1">
      <c r="A236" s="109"/>
      <c r="B236" s="102" t="s">
        <v>162</v>
      </c>
      <c r="C236" s="103"/>
      <c r="D236" s="110"/>
      <c r="E236" s="103">
        <f>SUM(E233:E235)</f>
        <v>0</v>
      </c>
      <c r="F236" s="103">
        <f>SUM(F233:F235)</f>
        <v>0</v>
      </c>
      <c r="G236" s="103">
        <f>SUM(G233:G235)</f>
        <v>0</v>
      </c>
      <c r="H236" s="103"/>
      <c r="I236" s="111"/>
    </row>
    <row r="239" spans="1:9">
      <c r="A239" s="580" t="s">
        <v>430</v>
      </c>
      <c r="B239" s="581"/>
      <c r="C239" s="581"/>
      <c r="D239" s="581"/>
      <c r="E239" s="581"/>
      <c r="F239" s="581"/>
      <c r="G239" s="581"/>
      <c r="H239" s="581"/>
      <c r="I239" s="581"/>
    </row>
    <row r="240" spans="1:9" ht="14.4" thickBot="1">
      <c r="A240" s="130"/>
      <c r="B240" s="131"/>
      <c r="C240" s="131"/>
      <c r="D240" s="131"/>
      <c r="E240" s="130"/>
      <c r="F240" s="130"/>
      <c r="G240" s="130"/>
      <c r="H240" s="130"/>
      <c r="I240" s="130"/>
    </row>
    <row r="241" spans="1:9" ht="14.4" thickBot="1">
      <c r="A241" s="582" t="s">
        <v>254</v>
      </c>
      <c r="B241" s="583"/>
      <c r="C241" s="583"/>
      <c r="D241" s="584"/>
      <c r="E241" s="588" t="s">
        <v>167</v>
      </c>
      <c r="F241" s="590" t="s">
        <v>255</v>
      </c>
      <c r="G241" s="591"/>
      <c r="H241" s="592"/>
      <c r="I241" s="593" t="s">
        <v>168</v>
      </c>
    </row>
    <row r="242" spans="1:9" ht="27" thickBot="1">
      <c r="A242" s="585"/>
      <c r="B242" s="586"/>
      <c r="C242" s="586"/>
      <c r="D242" s="587"/>
      <c r="E242" s="589"/>
      <c r="F242" s="133" t="s">
        <v>59</v>
      </c>
      <c r="G242" s="134" t="s">
        <v>295</v>
      </c>
      <c r="H242" s="133" t="s">
        <v>296</v>
      </c>
      <c r="I242" s="594"/>
    </row>
    <row r="243" spans="1:9">
      <c r="A243" s="135">
        <v>1</v>
      </c>
      <c r="B243" s="567" t="s">
        <v>163</v>
      </c>
      <c r="C243" s="568"/>
      <c r="D243" s="569"/>
      <c r="E243" s="136"/>
      <c r="F243" s="137"/>
      <c r="G243" s="137"/>
      <c r="H243" s="137"/>
      <c r="I243" s="138">
        <f>E243+F243-G243-H243</f>
        <v>0</v>
      </c>
    </row>
    <row r="244" spans="1:9">
      <c r="A244" s="148"/>
      <c r="B244" s="570" t="s">
        <v>297</v>
      </c>
      <c r="C244" s="571"/>
      <c r="D244" s="572"/>
      <c r="E244" s="149"/>
      <c r="F244" s="144"/>
      <c r="G244" s="144"/>
      <c r="H244" s="144"/>
      <c r="I244" s="150">
        <f>E244+F244-G244-H244</f>
        <v>0</v>
      </c>
    </row>
    <row r="245" spans="1:9">
      <c r="A245" s="139" t="s">
        <v>178</v>
      </c>
      <c r="B245" s="573" t="s">
        <v>164</v>
      </c>
      <c r="C245" s="574"/>
      <c r="D245" s="575"/>
      <c r="E245" s="140">
        <v>338.8</v>
      </c>
      <c r="F245" s="141">
        <f>16.1+86.4</f>
        <v>102.5</v>
      </c>
      <c r="G245" s="141"/>
      <c r="H245" s="141"/>
      <c r="I245" s="142">
        <f>E245+F245-G245-H245</f>
        <v>441.3</v>
      </c>
    </row>
    <row r="246" spans="1:9">
      <c r="A246" s="139"/>
      <c r="B246" s="570" t="s">
        <v>297</v>
      </c>
      <c r="C246" s="571"/>
      <c r="D246" s="572"/>
      <c r="E246" s="151"/>
      <c r="F246" s="141"/>
      <c r="G246" s="141"/>
      <c r="H246" s="141"/>
      <c r="I246" s="141">
        <f>E246+F246-G246-H246</f>
        <v>0</v>
      </c>
    </row>
    <row r="247" spans="1:9" ht="14.4" thickBot="1">
      <c r="A247" s="143" t="s">
        <v>180</v>
      </c>
      <c r="B247" s="573" t="s">
        <v>268</v>
      </c>
      <c r="C247" s="574"/>
      <c r="D247" s="575"/>
      <c r="E247" s="140"/>
      <c r="F247" s="141"/>
      <c r="G247" s="141"/>
      <c r="H247" s="141"/>
      <c r="I247" s="144">
        <f>E247+F247-G247-H247</f>
        <v>0</v>
      </c>
    </row>
    <row r="248" spans="1:9" ht="14.4" thickBot="1">
      <c r="A248" s="576" t="s">
        <v>151</v>
      </c>
      <c r="B248" s="577"/>
      <c r="C248" s="577"/>
      <c r="D248" s="578"/>
      <c r="E248" s="145">
        <f>E243+E245+E247</f>
        <v>338.8</v>
      </c>
      <c r="F248" s="145">
        <f>F243+F245+F247</f>
        <v>102.5</v>
      </c>
      <c r="G248" s="145">
        <f>G243+G245+G247</f>
        <v>0</v>
      </c>
      <c r="H248" s="145">
        <f>H243+H245+H247</f>
        <v>0</v>
      </c>
      <c r="I248" s="146">
        <f>I243+I245+I247</f>
        <v>441.3</v>
      </c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 s="147" t="s">
        <v>277</v>
      </c>
      <c r="B250"/>
      <c r="C250"/>
      <c r="D250"/>
      <c r="E250"/>
      <c r="F250"/>
      <c r="G250"/>
      <c r="H250"/>
      <c r="I250"/>
    </row>
    <row r="251" spans="1:9">
      <c r="A251" s="147" t="s">
        <v>416</v>
      </c>
      <c r="B251"/>
      <c r="C251"/>
      <c r="D251"/>
      <c r="E251"/>
      <c r="F251"/>
      <c r="G251"/>
      <c r="H251"/>
      <c r="I251"/>
    </row>
    <row r="252" spans="1:9" s="482" customFormat="1">
      <c r="A252" s="147"/>
      <c r="B252"/>
      <c r="C252"/>
      <c r="D252"/>
      <c r="E252"/>
      <c r="F252"/>
      <c r="G252"/>
      <c r="H252"/>
      <c r="I252"/>
    </row>
    <row r="253" spans="1:9" s="482" customFormat="1">
      <c r="A253" s="147"/>
      <c r="B253"/>
      <c r="C253"/>
      <c r="D253"/>
      <c r="E253"/>
      <c r="F253"/>
      <c r="G253"/>
      <c r="H253"/>
      <c r="I253"/>
    </row>
    <row r="254" spans="1:9" s="482" customFormat="1">
      <c r="A254" s="147"/>
      <c r="B254"/>
      <c r="C254"/>
      <c r="D254"/>
      <c r="E254"/>
      <c r="F254"/>
      <c r="G254"/>
      <c r="H254"/>
      <c r="I254"/>
    </row>
    <row r="255" spans="1:9" s="482" customFormat="1">
      <c r="A255" s="147"/>
      <c r="B255"/>
      <c r="C255"/>
      <c r="D255"/>
      <c r="E255"/>
      <c r="F255"/>
      <c r="G255"/>
      <c r="H255"/>
      <c r="I255"/>
    </row>
    <row r="256" spans="1:9" s="482" customFormat="1">
      <c r="A256" s="147"/>
      <c r="B256"/>
      <c r="C256"/>
      <c r="D256"/>
      <c r="E256"/>
      <c r="F256"/>
      <c r="G256"/>
      <c r="H256"/>
      <c r="I256"/>
    </row>
    <row r="257" spans="1:9" s="482" customFormat="1">
      <c r="A257" s="147"/>
      <c r="B257"/>
      <c r="C257"/>
      <c r="D257"/>
      <c r="E257"/>
      <c r="F257"/>
      <c r="G257"/>
      <c r="H257"/>
      <c r="I257"/>
    </row>
    <row r="258" spans="1:9" s="482" customFormat="1">
      <c r="A258" s="147"/>
      <c r="B258"/>
      <c r="C258"/>
      <c r="D258"/>
      <c r="E258"/>
      <c r="F258"/>
      <c r="G258"/>
      <c r="H258"/>
      <c r="I258"/>
    </row>
    <row r="259" spans="1:9" s="482" customFormat="1">
      <c r="A259" s="147"/>
      <c r="B259"/>
      <c r="C259"/>
      <c r="D259"/>
      <c r="E259"/>
      <c r="F259"/>
      <c r="G259"/>
      <c r="H259"/>
      <c r="I259"/>
    </row>
    <row r="260" spans="1:9" s="482" customFormat="1">
      <c r="A260" s="147"/>
      <c r="B260"/>
      <c r="C260"/>
      <c r="D260"/>
      <c r="E260"/>
      <c r="F260"/>
      <c r="G260"/>
      <c r="H260"/>
      <c r="I260"/>
    </row>
    <row r="262" spans="1:9">
      <c r="A262" s="602" t="s">
        <v>384</v>
      </c>
      <c r="B262" s="603"/>
      <c r="C262" s="603"/>
      <c r="D262" s="603"/>
      <c r="E262" s="603"/>
      <c r="F262" s="603"/>
      <c r="G262" s="603"/>
    </row>
    <row r="263" spans="1:9" ht="14.4" thickBot="1">
      <c r="A263" s="152"/>
      <c r="B263" s="153"/>
      <c r="C263" s="154"/>
      <c r="D263" s="154"/>
      <c r="E263" s="154"/>
      <c r="F263" s="154"/>
      <c r="G263" s="154"/>
    </row>
    <row r="264" spans="1:9" ht="27" thickBot="1">
      <c r="A264" s="604" t="s">
        <v>146</v>
      </c>
      <c r="B264" s="605"/>
      <c r="C264" s="475" t="s">
        <v>271</v>
      </c>
      <c r="D264" s="117" t="s">
        <v>85</v>
      </c>
      <c r="E264" s="119" t="s">
        <v>298</v>
      </c>
      <c r="F264" s="117" t="s">
        <v>299</v>
      </c>
      <c r="G264" s="132" t="s">
        <v>306</v>
      </c>
    </row>
    <row r="265" spans="1:9" ht="26.25" customHeight="1">
      <c r="A265" s="606" t="s">
        <v>86</v>
      </c>
      <c r="B265" s="601"/>
      <c r="C265" s="155"/>
      <c r="D265" s="155"/>
      <c r="E265" s="155"/>
      <c r="F265" s="155"/>
      <c r="G265" s="156">
        <f>C265+D265-E265-F265</f>
        <v>0</v>
      </c>
    </row>
    <row r="266" spans="1:9" ht="25.5" customHeight="1">
      <c r="A266" s="595" t="s">
        <v>236</v>
      </c>
      <c r="B266" s="596"/>
      <c r="C266" s="157"/>
      <c r="D266" s="157"/>
      <c r="E266" s="157"/>
      <c r="F266" s="157"/>
      <c r="G266" s="158">
        <f t="shared" ref="G266:G273" si="11">C266+D266-E266-F266</f>
        <v>0</v>
      </c>
    </row>
    <row r="267" spans="1:9">
      <c r="A267" s="595" t="s">
        <v>237</v>
      </c>
      <c r="B267" s="596"/>
      <c r="C267" s="157"/>
      <c r="D267" s="157"/>
      <c r="E267" s="157"/>
      <c r="F267" s="157"/>
      <c r="G267" s="158">
        <f t="shared" si="11"/>
        <v>0</v>
      </c>
    </row>
    <row r="268" spans="1:9">
      <c r="A268" s="595" t="s">
        <v>238</v>
      </c>
      <c r="B268" s="596"/>
      <c r="C268" s="157"/>
      <c r="D268" s="157"/>
      <c r="E268" s="157"/>
      <c r="F268" s="157"/>
      <c r="G268" s="158">
        <f t="shared" si="11"/>
        <v>0</v>
      </c>
    </row>
    <row r="269" spans="1:9" ht="38.25" customHeight="1">
      <c r="A269" s="595" t="s">
        <v>300</v>
      </c>
      <c r="B269" s="596"/>
      <c r="C269" s="157"/>
      <c r="D269" s="157"/>
      <c r="E269" s="157"/>
      <c r="F269" s="157"/>
      <c r="G269" s="158">
        <f t="shared" si="11"/>
        <v>0</v>
      </c>
    </row>
    <row r="270" spans="1:9" ht="25.5" customHeight="1">
      <c r="A270" s="597" t="s">
        <v>239</v>
      </c>
      <c r="B270" s="596"/>
      <c r="C270" s="157"/>
      <c r="D270" s="157"/>
      <c r="E270" s="157"/>
      <c r="F270" s="157"/>
      <c r="G270" s="158">
        <f t="shared" si="11"/>
        <v>0</v>
      </c>
    </row>
    <row r="271" spans="1:9">
      <c r="A271" s="597" t="s">
        <v>240</v>
      </c>
      <c r="B271" s="596"/>
      <c r="C271" s="157"/>
      <c r="D271" s="157"/>
      <c r="E271" s="157"/>
      <c r="F271" s="157"/>
      <c r="G271" s="158">
        <f t="shared" si="11"/>
        <v>0</v>
      </c>
    </row>
    <row r="272" spans="1:9" ht="24.75" customHeight="1">
      <c r="A272" s="597" t="s">
        <v>301</v>
      </c>
      <c r="B272" s="596"/>
      <c r="C272" s="157"/>
      <c r="D272" s="157"/>
      <c r="E272" s="157"/>
      <c r="F272" s="157"/>
      <c r="G272" s="158">
        <f t="shared" si="11"/>
        <v>0</v>
      </c>
    </row>
    <row r="273" spans="1:7" ht="27.75" customHeight="1" thickBot="1">
      <c r="A273" s="598" t="s">
        <v>24</v>
      </c>
      <c r="B273" s="599"/>
      <c r="C273" s="159"/>
      <c r="D273" s="159"/>
      <c r="E273" s="159"/>
      <c r="F273" s="159"/>
      <c r="G273" s="160">
        <f t="shared" si="11"/>
        <v>0</v>
      </c>
    </row>
    <row r="274" spans="1:7">
      <c r="A274" s="600" t="s">
        <v>246</v>
      </c>
      <c r="B274" s="601"/>
      <c r="C274" s="161">
        <f>SUM(C275:C294)</f>
        <v>0</v>
      </c>
      <c r="D274" s="161">
        <f>SUM(D275:D294)</f>
        <v>0</v>
      </c>
      <c r="E274" s="161">
        <f>SUM(E275:E294)</f>
        <v>0</v>
      </c>
      <c r="F274" s="161">
        <f>SUM(F275:F294)</f>
        <v>0</v>
      </c>
      <c r="G274" s="162">
        <f>SUM(G275:G294)</f>
        <v>0</v>
      </c>
    </row>
    <row r="275" spans="1:7">
      <c r="A275" s="608" t="s">
        <v>0</v>
      </c>
      <c r="B275" s="596"/>
      <c r="C275" s="163"/>
      <c r="D275" s="163"/>
      <c r="E275" s="164"/>
      <c r="F275" s="164"/>
      <c r="G275" s="158">
        <f t="shared" ref="G275:G294" si="12">C275+D275-E275-F275</f>
        <v>0</v>
      </c>
    </row>
    <row r="276" spans="1:7">
      <c r="A276" s="608" t="s">
        <v>25</v>
      </c>
      <c r="B276" s="596"/>
      <c r="C276" s="163"/>
      <c r="D276" s="163"/>
      <c r="E276" s="164"/>
      <c r="F276" s="164"/>
      <c r="G276" s="158">
        <f t="shared" si="12"/>
        <v>0</v>
      </c>
    </row>
    <row r="277" spans="1:7" ht="13.5" customHeight="1">
      <c r="A277" s="608" t="s">
        <v>1</v>
      </c>
      <c r="B277" s="596"/>
      <c r="C277" s="163"/>
      <c r="D277" s="163"/>
      <c r="E277" s="164"/>
      <c r="F277" s="164"/>
      <c r="G277" s="158">
        <f t="shared" si="12"/>
        <v>0</v>
      </c>
    </row>
    <row r="278" spans="1:7">
      <c r="A278" s="609" t="s">
        <v>21</v>
      </c>
      <c r="B278" s="596"/>
      <c r="C278" s="163"/>
      <c r="D278" s="163"/>
      <c r="E278" s="164"/>
      <c r="F278" s="164"/>
      <c r="G278" s="158">
        <f t="shared" si="12"/>
        <v>0</v>
      </c>
    </row>
    <row r="279" spans="1:7">
      <c r="A279" s="607" t="s">
        <v>2</v>
      </c>
      <c r="B279" s="596"/>
      <c r="C279" s="163"/>
      <c r="D279" s="163"/>
      <c r="E279" s="164"/>
      <c r="F279" s="164"/>
      <c r="G279" s="158">
        <f t="shared" si="12"/>
        <v>0</v>
      </c>
    </row>
    <row r="280" spans="1:7">
      <c r="A280" s="607" t="s">
        <v>3</v>
      </c>
      <c r="B280" s="596"/>
      <c r="C280" s="163"/>
      <c r="D280" s="163"/>
      <c r="E280" s="164"/>
      <c r="F280" s="164"/>
      <c r="G280" s="158">
        <f t="shared" si="12"/>
        <v>0</v>
      </c>
    </row>
    <row r="281" spans="1:7">
      <c r="A281" s="607" t="s">
        <v>4</v>
      </c>
      <c r="B281" s="596"/>
      <c r="C281" s="163"/>
      <c r="D281" s="163"/>
      <c r="E281" s="164"/>
      <c r="F281" s="164"/>
      <c r="G281" s="158">
        <f t="shared" si="12"/>
        <v>0</v>
      </c>
    </row>
    <row r="282" spans="1:7">
      <c r="A282" s="607" t="s">
        <v>5</v>
      </c>
      <c r="B282" s="596"/>
      <c r="C282" s="163"/>
      <c r="D282" s="163"/>
      <c r="E282" s="164"/>
      <c r="F282" s="164"/>
      <c r="G282" s="158">
        <f t="shared" si="12"/>
        <v>0</v>
      </c>
    </row>
    <row r="283" spans="1:7">
      <c r="A283" s="607" t="s">
        <v>6</v>
      </c>
      <c r="B283" s="596"/>
      <c r="C283" s="163"/>
      <c r="D283" s="163"/>
      <c r="E283" s="164"/>
      <c r="F283" s="164"/>
      <c r="G283" s="158">
        <f t="shared" si="12"/>
        <v>0</v>
      </c>
    </row>
    <row r="284" spans="1:7">
      <c r="A284" s="607" t="s">
        <v>7</v>
      </c>
      <c r="B284" s="596"/>
      <c r="C284" s="163"/>
      <c r="D284" s="163"/>
      <c r="E284" s="164"/>
      <c r="F284" s="164"/>
      <c r="G284" s="158">
        <f t="shared" si="12"/>
        <v>0</v>
      </c>
    </row>
    <row r="285" spans="1:7">
      <c r="A285" s="607" t="s">
        <v>8</v>
      </c>
      <c r="B285" s="596"/>
      <c r="C285" s="163"/>
      <c r="D285" s="163"/>
      <c r="E285" s="164"/>
      <c r="F285" s="164"/>
      <c r="G285" s="158">
        <f t="shared" si="12"/>
        <v>0</v>
      </c>
    </row>
    <row r="286" spans="1:7">
      <c r="A286" s="607" t="s">
        <v>9</v>
      </c>
      <c r="B286" s="596"/>
      <c r="C286" s="163"/>
      <c r="D286" s="163"/>
      <c r="E286" s="164"/>
      <c r="F286" s="164"/>
      <c r="G286" s="158">
        <f t="shared" si="12"/>
        <v>0</v>
      </c>
    </row>
    <row r="287" spans="1:7">
      <c r="A287" s="607" t="s">
        <v>10</v>
      </c>
      <c r="B287" s="596"/>
      <c r="C287" s="163"/>
      <c r="D287" s="163"/>
      <c r="E287" s="164"/>
      <c r="F287" s="164"/>
      <c r="G287" s="158">
        <f t="shared" si="12"/>
        <v>0</v>
      </c>
    </row>
    <row r="288" spans="1:7">
      <c r="A288" s="610" t="s">
        <v>16</v>
      </c>
      <c r="B288" s="596"/>
      <c r="C288" s="163"/>
      <c r="D288" s="163"/>
      <c r="E288" s="164"/>
      <c r="F288" s="164"/>
      <c r="G288" s="158">
        <f>C288+D288-E288-F288</f>
        <v>0</v>
      </c>
    </row>
    <row r="289" spans="1:7">
      <c r="A289" s="610" t="s">
        <v>17</v>
      </c>
      <c r="B289" s="596"/>
      <c r="C289" s="163"/>
      <c r="D289" s="163"/>
      <c r="E289" s="164"/>
      <c r="F289" s="164"/>
      <c r="G289" s="158">
        <f>C289+D289-E289-F289</f>
        <v>0</v>
      </c>
    </row>
    <row r="290" spans="1:7">
      <c r="A290" s="609" t="s">
        <v>18</v>
      </c>
      <c r="B290" s="596"/>
      <c r="C290" s="163"/>
      <c r="D290" s="163"/>
      <c r="E290" s="164"/>
      <c r="F290" s="164"/>
      <c r="G290" s="158">
        <f t="shared" si="12"/>
        <v>0</v>
      </c>
    </row>
    <row r="291" spans="1:7">
      <c r="A291" s="609" t="s">
        <v>19</v>
      </c>
      <c r="B291" s="596"/>
      <c r="C291" s="163"/>
      <c r="D291" s="163"/>
      <c r="E291" s="164"/>
      <c r="F291" s="164"/>
      <c r="G291" s="158">
        <f t="shared" si="12"/>
        <v>0</v>
      </c>
    </row>
    <row r="292" spans="1:7">
      <c r="A292" s="610" t="s">
        <v>417</v>
      </c>
      <c r="B292" s="596"/>
      <c r="C292" s="163"/>
      <c r="D292" s="163"/>
      <c r="E292" s="164"/>
      <c r="F292" s="164"/>
      <c r="G292" s="158">
        <f t="shared" si="12"/>
        <v>0</v>
      </c>
    </row>
    <row r="293" spans="1:7">
      <c r="A293" s="610" t="s">
        <v>20</v>
      </c>
      <c r="B293" s="596"/>
      <c r="C293" s="163"/>
      <c r="D293" s="163"/>
      <c r="E293" s="164"/>
      <c r="F293" s="164"/>
      <c r="G293" s="158">
        <f t="shared" si="12"/>
        <v>0</v>
      </c>
    </row>
    <row r="294" spans="1:7" ht="14.4" thickBot="1">
      <c r="A294" s="611" t="s">
        <v>302</v>
      </c>
      <c r="B294" s="599"/>
      <c r="C294" s="165"/>
      <c r="D294" s="165"/>
      <c r="E294" s="164"/>
      <c r="F294" s="164"/>
      <c r="G294" s="158">
        <f t="shared" si="12"/>
        <v>0</v>
      </c>
    </row>
    <row r="295" spans="1:7" ht="14.4" thickBot="1">
      <c r="A295" s="612" t="s">
        <v>38</v>
      </c>
      <c r="B295" s="613"/>
      <c r="C295" s="166">
        <f>SUM(C265:C274)</f>
        <v>0</v>
      </c>
      <c r="D295" s="166">
        <f>SUM(D265:D274)</f>
        <v>0</v>
      </c>
      <c r="E295" s="166">
        <f>SUM(E265:E274)</f>
        <v>0</v>
      </c>
      <c r="F295" s="166">
        <f>SUM(F265:F274)</f>
        <v>0</v>
      </c>
      <c r="G295" s="466">
        <f>SUM(G265:G274)</f>
        <v>0</v>
      </c>
    </row>
    <row r="296" spans="1:7">
      <c r="A296"/>
      <c r="B296"/>
      <c r="C296"/>
      <c r="D296"/>
      <c r="E296"/>
      <c r="F296"/>
      <c r="G296"/>
    </row>
    <row r="297" spans="1:7" s="482" customFormat="1">
      <c r="A297"/>
      <c r="B297"/>
      <c r="C297"/>
      <c r="D297"/>
      <c r="E297"/>
      <c r="F297"/>
      <c r="G297"/>
    </row>
    <row r="298" spans="1:7" s="482" customFormat="1">
      <c r="A298"/>
      <c r="B298"/>
      <c r="C298"/>
      <c r="D298"/>
      <c r="E298"/>
      <c r="F298"/>
      <c r="G298"/>
    </row>
    <row r="299" spans="1:7" s="482" customFormat="1">
      <c r="A299"/>
      <c r="B299"/>
      <c r="C299"/>
      <c r="D299"/>
      <c r="E299"/>
      <c r="F299"/>
      <c r="G299"/>
    </row>
    <row r="300" spans="1:7" s="482" customFormat="1">
      <c r="A300"/>
      <c r="B300"/>
      <c r="C300"/>
      <c r="D300"/>
      <c r="E300"/>
      <c r="F300"/>
      <c r="G300"/>
    </row>
    <row r="301" spans="1:7" s="482" customFormat="1">
      <c r="A301"/>
      <c r="B301"/>
      <c r="C301"/>
      <c r="D301"/>
      <c r="E301"/>
      <c r="F301"/>
      <c r="G301"/>
    </row>
    <row r="302" spans="1:7" s="482" customFormat="1">
      <c r="A302"/>
      <c r="B302"/>
      <c r="C302"/>
      <c r="D302"/>
      <c r="E302"/>
      <c r="F302"/>
      <c r="G302"/>
    </row>
    <row r="303" spans="1:7" s="482" customFormat="1">
      <c r="A303"/>
      <c r="B303"/>
      <c r="C303"/>
      <c r="D303"/>
      <c r="E303"/>
      <c r="F303"/>
      <c r="G303"/>
    </row>
    <row r="304" spans="1:7">
      <c r="A304" s="13"/>
      <c r="B304" s="13"/>
      <c r="C304" s="13"/>
      <c r="D304" s="13"/>
      <c r="E304" s="13"/>
      <c r="F304" s="13"/>
      <c r="G304" s="13"/>
    </row>
    <row r="305" spans="1:7" s="482" customFormat="1">
      <c r="A305" s="13"/>
      <c r="B305" s="13"/>
      <c r="C305" s="13"/>
      <c r="D305" s="13"/>
      <c r="E305" s="13"/>
      <c r="F305" s="13"/>
      <c r="G305" s="13"/>
    </row>
    <row r="306" spans="1:7">
      <c r="A306" s="553" t="s">
        <v>383</v>
      </c>
      <c r="B306" s="614"/>
      <c r="C306" s="614"/>
    </row>
    <row r="307" spans="1:7">
      <c r="A307" s="28"/>
      <c r="B307" s="28"/>
      <c r="C307" s="28"/>
    </row>
    <row r="308" spans="1:7" ht="18" thickBot="1">
      <c r="A308" s="173"/>
      <c r="B308" s="173"/>
      <c r="C308" s="173"/>
    </row>
    <row r="309" spans="1:7" ht="14.4" thickBot="1">
      <c r="A309" s="612" t="s">
        <v>121</v>
      </c>
      <c r="B309" s="615"/>
      <c r="C309" s="474" t="s">
        <v>167</v>
      </c>
      <c r="D309" s="174" t="s">
        <v>168</v>
      </c>
    </row>
    <row r="310" spans="1:7" ht="14.4" thickBot="1">
      <c r="A310" s="612" t="s">
        <v>362</v>
      </c>
      <c r="B310" s="615"/>
      <c r="C310" s="474"/>
      <c r="D310" s="174"/>
    </row>
    <row r="311" spans="1:7">
      <c r="A311" s="618" t="s">
        <v>303</v>
      </c>
      <c r="B311" s="619"/>
      <c r="C311" s="176"/>
      <c r="D311" s="177"/>
    </row>
    <row r="312" spans="1:7">
      <c r="A312" s="620" t="s">
        <v>304</v>
      </c>
      <c r="B312" s="621"/>
      <c r="C312" s="178"/>
      <c r="D312" s="129"/>
    </row>
    <row r="313" spans="1:7" ht="14.4" thickBot="1">
      <c r="A313" s="616" t="s">
        <v>305</v>
      </c>
      <c r="B313" s="617"/>
      <c r="C313" s="178"/>
      <c r="D313" s="129"/>
    </row>
    <row r="314" spans="1:7" ht="26.25" customHeight="1" thickBot="1">
      <c r="A314" s="612" t="s">
        <v>363</v>
      </c>
      <c r="B314" s="615"/>
      <c r="C314" s="245">
        <f>SUM(C315:C317)</f>
        <v>0</v>
      </c>
      <c r="D314" s="175">
        <f>SUM(D315:D317)</f>
        <v>0</v>
      </c>
    </row>
    <row r="315" spans="1:7" ht="25.5" customHeight="1">
      <c r="A315" s="618" t="s">
        <v>303</v>
      </c>
      <c r="B315" s="619"/>
      <c r="C315" s="176"/>
      <c r="D315" s="177"/>
    </row>
    <row r="316" spans="1:7">
      <c r="A316" s="620" t="s">
        <v>304</v>
      </c>
      <c r="B316" s="621"/>
      <c r="C316" s="178"/>
      <c r="D316" s="129"/>
    </row>
    <row r="317" spans="1:7" ht="14.4" thickBot="1">
      <c r="A317" s="616" t="s">
        <v>305</v>
      </c>
      <c r="B317" s="617"/>
      <c r="C317" s="178"/>
      <c r="D317" s="129"/>
    </row>
    <row r="318" spans="1:7" ht="26.25" customHeight="1" thickBot="1">
      <c r="A318" s="612" t="s">
        <v>364</v>
      </c>
      <c r="B318" s="615"/>
      <c r="C318" s="179">
        <f>SUM(C319:C321)</f>
        <v>0</v>
      </c>
      <c r="D318" s="118">
        <f>SUM(D319:D321)</f>
        <v>0</v>
      </c>
    </row>
    <row r="319" spans="1:7" ht="25.5" customHeight="1">
      <c r="A319" s="618" t="s">
        <v>303</v>
      </c>
      <c r="B319" s="619"/>
      <c r="C319" s="176"/>
      <c r="D319" s="177"/>
    </row>
    <row r="320" spans="1:7">
      <c r="A320" s="620" t="s">
        <v>304</v>
      </c>
      <c r="B320" s="621"/>
      <c r="C320" s="178"/>
      <c r="D320" s="129"/>
    </row>
    <row r="321" spans="1:4" ht="14.4" thickBot="1">
      <c r="A321" s="616" t="s">
        <v>305</v>
      </c>
      <c r="B321" s="617"/>
      <c r="C321" s="178"/>
      <c r="D321" s="129"/>
    </row>
    <row r="322" spans="1:4" ht="14.4" thickBot="1">
      <c r="A322" s="612" t="s">
        <v>22</v>
      </c>
      <c r="B322" s="615"/>
      <c r="C322" s="246">
        <f>C314+C318</f>
        <v>0</v>
      </c>
      <c r="D322" s="118">
        <f>D314+D318</f>
        <v>0</v>
      </c>
    </row>
    <row r="325" spans="1:4" ht="60.75" customHeight="1">
      <c r="A325" s="553" t="s">
        <v>432</v>
      </c>
      <c r="B325" s="614"/>
      <c r="C325" s="614"/>
      <c r="D325" s="554"/>
    </row>
    <row r="326" spans="1:4" ht="14.4" thickBot="1">
      <c r="A326" s="3"/>
      <c r="B326" s="3"/>
      <c r="C326" s="3"/>
    </row>
    <row r="327" spans="1:4" ht="14.4" thickBot="1">
      <c r="A327" s="626" t="s">
        <v>93</v>
      </c>
      <c r="B327" s="627"/>
      <c r="C327" s="244" t="s">
        <v>271</v>
      </c>
      <c r="D327" s="167" t="s">
        <v>306</v>
      </c>
    </row>
    <row r="328" spans="1:4" ht="25.5" customHeight="1">
      <c r="A328" s="628" t="s">
        <v>307</v>
      </c>
      <c r="B328" s="629"/>
      <c r="C328" s="168"/>
      <c r="D328" s="169"/>
    </row>
    <row r="329" spans="1:4" ht="26.25" customHeight="1" thickBot="1">
      <c r="A329" s="630" t="s">
        <v>308</v>
      </c>
      <c r="B329" s="631"/>
      <c r="C329" s="183"/>
      <c r="D329" s="170"/>
    </row>
    <row r="330" spans="1:4" ht="14.4" thickBot="1">
      <c r="A330" s="632" t="s">
        <v>38</v>
      </c>
      <c r="B330" s="633"/>
      <c r="C330" s="171">
        <f>SUM(C328:C329)</f>
        <v>0</v>
      </c>
      <c r="D330" s="172">
        <f>SUM(D328:D329)</f>
        <v>0</v>
      </c>
    </row>
    <row r="332" spans="1:4" s="482" customFormat="1"/>
    <row r="333" spans="1:4" s="482" customFormat="1"/>
    <row r="334" spans="1:4" s="482" customFormat="1"/>
    <row r="335" spans="1:4" s="482" customFormat="1"/>
    <row r="336" spans="1:4" s="482" customFormat="1"/>
    <row r="337" spans="1:5" s="482" customFormat="1"/>
    <row r="338" spans="1:5" s="482" customFormat="1"/>
    <row r="339" spans="1:5" s="482" customFormat="1"/>
    <row r="340" spans="1:5" s="482" customFormat="1"/>
    <row r="341" spans="1:5" s="482" customFormat="1"/>
    <row r="342" spans="1:5" s="482" customFormat="1"/>
    <row r="343" spans="1:5" s="482" customFormat="1"/>
    <row r="344" spans="1:5" s="482" customFormat="1"/>
    <row r="349" spans="1:5">
      <c r="A349" s="634" t="s">
        <v>382</v>
      </c>
      <c r="B349" s="635"/>
      <c r="C349" s="635"/>
      <c r="D349" s="635"/>
      <c r="E349" s="635"/>
    </row>
    <row r="350" spans="1:5" ht="14.4" thickBot="1">
      <c r="A350" s="184"/>
      <c r="B350" s="185"/>
      <c r="C350" s="185"/>
      <c r="D350" s="185"/>
      <c r="E350" s="185"/>
    </row>
    <row r="351" spans="1:5" ht="14.4" thickBot="1">
      <c r="A351" s="347" t="s">
        <v>309</v>
      </c>
      <c r="B351" s="622" t="s">
        <v>116</v>
      </c>
      <c r="C351" s="623"/>
      <c r="D351" s="622" t="s">
        <v>310</v>
      </c>
      <c r="E351" s="623"/>
    </row>
    <row r="352" spans="1:5" ht="14.4" thickBot="1">
      <c r="A352" s="460"/>
      <c r="B352" s="187" t="s">
        <v>312</v>
      </c>
      <c r="C352" s="249" t="s">
        <v>313</v>
      </c>
      <c r="D352" s="250" t="s">
        <v>314</v>
      </c>
      <c r="E352" s="249" t="s">
        <v>315</v>
      </c>
    </row>
    <row r="353" spans="1:5" ht="14.4" thickBot="1">
      <c r="A353" s="186" t="s">
        <v>311</v>
      </c>
      <c r="B353" s="622"/>
      <c r="C353" s="624"/>
      <c r="D353" s="624"/>
      <c r="E353" s="625"/>
    </row>
    <row r="354" spans="1:5">
      <c r="A354" s="248" t="s">
        <v>316</v>
      </c>
      <c r="B354" s="188"/>
      <c r="C354" s="188"/>
      <c r="D354" s="189"/>
      <c r="E354" s="188"/>
    </row>
    <row r="355" spans="1:5" ht="26.4">
      <c r="A355" s="248" t="s">
        <v>317</v>
      </c>
      <c r="B355" s="188"/>
      <c r="C355" s="188"/>
      <c r="D355" s="189"/>
      <c r="E355" s="188"/>
    </row>
    <row r="356" spans="1:5">
      <c r="A356" s="248" t="s">
        <v>318</v>
      </c>
      <c r="B356" s="188"/>
      <c r="C356" s="188"/>
      <c r="D356" s="189"/>
      <c r="E356" s="188"/>
    </row>
    <row r="357" spans="1:5">
      <c r="A357" s="248" t="s">
        <v>433</v>
      </c>
      <c r="B357" s="190"/>
      <c r="C357" s="190"/>
      <c r="D357" s="191"/>
      <c r="E357" s="190"/>
    </row>
    <row r="358" spans="1:5">
      <c r="A358" s="457" t="s">
        <v>73</v>
      </c>
      <c r="B358" s="190"/>
      <c r="C358" s="190"/>
      <c r="D358" s="191"/>
      <c r="E358" s="190"/>
    </row>
    <row r="359" spans="1:5" ht="14.4" thickBot="1">
      <c r="A359" s="463" t="s">
        <v>73</v>
      </c>
      <c r="B359" s="461"/>
      <c r="C359" s="461"/>
      <c r="D359" s="462"/>
      <c r="E359" s="461"/>
    </row>
    <row r="360" spans="1:5" ht="14.4" thickBot="1">
      <c r="A360" s="192" t="s">
        <v>38</v>
      </c>
      <c r="B360" s="103">
        <f>SUM(B354:B357)</f>
        <v>0</v>
      </c>
      <c r="C360" s="103">
        <f>SUM(C354:C357)</f>
        <v>0</v>
      </c>
      <c r="D360" s="103">
        <f>SUM(D354:D357)</f>
        <v>0</v>
      </c>
      <c r="E360" s="103">
        <f>SUM(E354:E357)</f>
        <v>0</v>
      </c>
    </row>
    <row r="361" spans="1:5" ht="14.4" thickBot="1">
      <c r="A361" s="186" t="s">
        <v>319</v>
      </c>
      <c r="B361" s="622"/>
      <c r="C361" s="624"/>
      <c r="D361" s="624"/>
      <c r="E361" s="625"/>
    </row>
    <row r="362" spans="1:5">
      <c r="A362" s="248" t="s">
        <v>316</v>
      </c>
      <c r="B362" s="188"/>
      <c r="C362" s="188"/>
      <c r="D362" s="189"/>
      <c r="E362" s="188"/>
    </row>
    <row r="363" spans="1:5" ht="26.4">
      <c r="A363" s="248" t="s">
        <v>317</v>
      </c>
      <c r="B363" s="188"/>
      <c r="C363" s="188"/>
      <c r="D363" s="189"/>
      <c r="E363" s="188"/>
    </row>
    <row r="364" spans="1:5">
      <c r="A364" s="248" t="s">
        <v>318</v>
      </c>
      <c r="B364" s="188"/>
      <c r="C364" s="188"/>
      <c r="D364" s="189"/>
      <c r="E364" s="188"/>
    </row>
    <row r="365" spans="1:5">
      <c r="A365" s="248" t="s">
        <v>433</v>
      </c>
      <c r="B365" s="190"/>
      <c r="C365" s="190"/>
      <c r="D365" s="191"/>
      <c r="E365" s="190"/>
    </row>
    <row r="366" spans="1:5">
      <c r="A366" s="457" t="s">
        <v>73</v>
      </c>
      <c r="B366" s="190"/>
      <c r="C366" s="190"/>
      <c r="D366" s="191"/>
      <c r="E366" s="190"/>
    </row>
    <row r="367" spans="1:5" ht="14.4" thickBot="1">
      <c r="A367" s="463" t="s">
        <v>73</v>
      </c>
      <c r="B367" s="461"/>
      <c r="C367" s="461"/>
      <c r="D367" s="462"/>
      <c r="E367" s="461"/>
    </row>
    <row r="368" spans="1:5" ht="14.4" thickBot="1">
      <c r="A368" s="193" t="s">
        <v>38</v>
      </c>
      <c r="B368" s="103">
        <f>SUM(B362:B365)</f>
        <v>0</v>
      </c>
      <c r="C368" s="103">
        <f>SUM(C362:C365)</f>
        <v>0</v>
      </c>
      <c r="D368" s="103">
        <f>SUM(D362:D365)</f>
        <v>0</v>
      </c>
      <c r="E368" s="103">
        <f>SUM(E362:E365)</f>
        <v>0</v>
      </c>
    </row>
    <row r="371" spans="1:7" ht="29.25" customHeight="1">
      <c r="A371" s="553" t="s">
        <v>381</v>
      </c>
      <c r="B371" s="614"/>
      <c r="C371" s="614"/>
      <c r="D371" s="554"/>
      <c r="G371" s="441"/>
    </row>
    <row r="372" spans="1:7" ht="14.4" thickBot="1">
      <c r="A372" s="194"/>
      <c r="B372" s="182"/>
      <c r="C372" s="182"/>
      <c r="G372" s="441"/>
    </row>
    <row r="373" spans="1:7" ht="66.599999999999994" thickBot="1">
      <c r="A373" s="555" t="s">
        <v>169</v>
      </c>
      <c r="B373" s="579"/>
      <c r="C373" s="244" t="s">
        <v>271</v>
      </c>
      <c r="D373" s="167" t="s">
        <v>168</v>
      </c>
      <c r="E373" s="167" t="s">
        <v>408</v>
      </c>
      <c r="G373" s="438"/>
    </row>
    <row r="374" spans="1:7" ht="25.5" customHeight="1">
      <c r="A374" s="644" t="s">
        <v>129</v>
      </c>
      <c r="B374" s="645"/>
      <c r="C374" s="195"/>
      <c r="D374" s="196"/>
      <c r="E374" s="196"/>
      <c r="G374" s="438"/>
    </row>
    <row r="375" spans="1:7">
      <c r="A375" s="636" t="s">
        <v>320</v>
      </c>
      <c r="B375" s="637"/>
      <c r="C375" s="197"/>
      <c r="D375" s="129"/>
      <c r="E375" s="129"/>
      <c r="G375" s="438"/>
    </row>
    <row r="376" spans="1:7" ht="25.5" customHeight="1">
      <c r="A376" s="646" t="s">
        <v>247</v>
      </c>
      <c r="B376" s="647"/>
      <c r="C376" s="198"/>
      <c r="D376" s="199"/>
      <c r="E376" s="199"/>
      <c r="G376" s="442"/>
    </row>
    <row r="377" spans="1:7">
      <c r="A377" s="648" t="s">
        <v>130</v>
      </c>
      <c r="B377" s="649"/>
      <c r="C377" s="197"/>
      <c r="D377" s="129"/>
      <c r="E377" s="129"/>
      <c r="G377" s="438"/>
    </row>
    <row r="378" spans="1:7">
      <c r="A378" s="636" t="s">
        <v>405</v>
      </c>
      <c r="B378" s="637"/>
      <c r="C378" s="200"/>
      <c r="D378" s="201"/>
      <c r="E378" s="201"/>
      <c r="G378" s="438"/>
    </row>
    <row r="379" spans="1:7">
      <c r="A379" s="636" t="s">
        <v>406</v>
      </c>
      <c r="B379" s="637"/>
      <c r="C379" s="200"/>
      <c r="D379" s="201"/>
      <c r="E379" s="201"/>
      <c r="G379" s="438"/>
    </row>
    <row r="380" spans="1:7">
      <c r="A380" s="636" t="s">
        <v>407</v>
      </c>
      <c r="B380" s="637"/>
      <c r="C380" s="443"/>
      <c r="D380" s="201"/>
      <c r="E380" s="201"/>
      <c r="G380" s="438"/>
    </row>
    <row r="381" spans="1:7">
      <c r="A381" s="636" t="s">
        <v>131</v>
      </c>
      <c r="B381" s="637"/>
      <c r="C381" s="444"/>
      <c r="D381" s="129"/>
      <c r="E381" s="129"/>
    </row>
    <row r="382" spans="1:7" ht="14.4" thickBot="1">
      <c r="A382" s="638" t="s">
        <v>42</v>
      </c>
      <c r="B382" s="639"/>
      <c r="C382" s="439"/>
      <c r="D382" s="440"/>
      <c r="E382" s="440"/>
    </row>
    <row r="383" spans="1:7" ht="14.4" thickBot="1">
      <c r="A383" s="640" t="s">
        <v>151</v>
      </c>
      <c r="B383" s="641"/>
      <c r="C383" s="224">
        <f>C374+C375+C377+C381</f>
        <v>0</v>
      </c>
      <c r="D383" s="202">
        <f>D374+D375+D377+D381</f>
        <v>0</v>
      </c>
      <c r="E383" s="202"/>
    </row>
    <row r="384" spans="1:7" s="932" customFormat="1">
      <c r="A384" s="933"/>
      <c r="B384" s="933"/>
      <c r="C384" s="934"/>
      <c r="D384" s="934"/>
      <c r="E384" s="934"/>
    </row>
    <row r="385" spans="1:5" s="932" customFormat="1">
      <c r="A385" s="933"/>
      <c r="B385" s="933"/>
      <c r="C385" s="934"/>
      <c r="D385" s="934"/>
      <c r="E385" s="934"/>
    </row>
    <row r="386" spans="1:5" s="932" customFormat="1">
      <c r="A386" s="933"/>
      <c r="B386" s="933"/>
      <c r="C386" s="934"/>
      <c r="D386" s="934"/>
      <c r="E386" s="934"/>
    </row>
    <row r="387" spans="1:5" s="932" customFormat="1">
      <c r="A387" s="933"/>
      <c r="B387" s="933"/>
      <c r="C387" s="934"/>
      <c r="D387" s="934"/>
      <c r="E387" s="934"/>
    </row>
    <row r="388" spans="1:5" s="932" customFormat="1">
      <c r="A388" s="933"/>
      <c r="B388" s="933"/>
      <c r="C388" s="934"/>
      <c r="D388" s="934"/>
      <c r="E388" s="934"/>
    </row>
    <row r="389" spans="1:5" s="932" customFormat="1">
      <c r="A389" s="933"/>
      <c r="B389" s="933"/>
      <c r="C389" s="934"/>
      <c r="D389" s="934"/>
      <c r="E389" s="934"/>
    </row>
    <row r="390" spans="1:5" s="932" customFormat="1">
      <c r="A390" s="933"/>
      <c r="B390" s="933"/>
      <c r="C390" s="934"/>
      <c r="D390" s="934"/>
      <c r="E390" s="934"/>
    </row>
    <row r="391" spans="1:5" s="932" customFormat="1">
      <c r="A391" s="933"/>
      <c r="B391" s="933"/>
      <c r="C391" s="934"/>
      <c r="D391" s="934"/>
      <c r="E391" s="934"/>
    </row>
    <row r="392" spans="1:5" s="932" customFormat="1">
      <c r="A392" s="933"/>
      <c r="B392" s="933"/>
      <c r="C392" s="934"/>
      <c r="D392" s="934"/>
      <c r="E392" s="934"/>
    </row>
    <row r="393" spans="1:5">
      <c r="A393" s="602" t="s">
        <v>380</v>
      </c>
      <c r="B393" s="603"/>
      <c r="C393" s="603"/>
      <c r="D393" s="603"/>
    </row>
    <row r="394" spans="1:5" ht="14.4" thickBot="1">
      <c r="A394" s="152"/>
      <c r="B394" s="153"/>
      <c r="C394" s="154"/>
      <c r="D394" s="154"/>
    </row>
    <row r="395" spans="1:5" ht="14.4" thickBot="1">
      <c r="A395" s="642" t="s">
        <v>146</v>
      </c>
      <c r="B395" s="643"/>
      <c r="C395" s="475" t="s">
        <v>271</v>
      </c>
      <c r="D395" s="132" t="s">
        <v>306</v>
      </c>
    </row>
    <row r="396" spans="1:5" ht="32.25" customHeight="1" thickBot="1">
      <c r="A396" s="653" t="s">
        <v>241</v>
      </c>
      <c r="B396" s="623"/>
      <c r="C396" s="203"/>
      <c r="D396" s="204"/>
    </row>
    <row r="397" spans="1:5" ht="14.4" thickBot="1">
      <c r="A397" s="653" t="s">
        <v>242</v>
      </c>
      <c r="B397" s="623"/>
      <c r="C397" s="203"/>
      <c r="D397" s="204"/>
    </row>
    <row r="398" spans="1:5" ht="14.4" thickBot="1">
      <c r="A398" s="653" t="s">
        <v>243</v>
      </c>
      <c r="B398" s="623"/>
      <c r="C398" s="203"/>
      <c r="D398" s="204"/>
    </row>
    <row r="399" spans="1:5" ht="25.5" customHeight="1" thickBot="1">
      <c r="A399" s="653" t="s">
        <v>321</v>
      </c>
      <c r="B399" s="623"/>
      <c r="C399" s="203"/>
      <c r="D399" s="204"/>
    </row>
    <row r="400" spans="1:5" ht="27" customHeight="1" thickBot="1">
      <c r="A400" s="653" t="s">
        <v>244</v>
      </c>
      <c r="B400" s="623"/>
      <c r="C400" s="203"/>
      <c r="D400" s="204"/>
    </row>
    <row r="401" spans="1:4" ht="14.4" thickBot="1">
      <c r="A401" s="650" t="s">
        <v>245</v>
      </c>
      <c r="B401" s="623"/>
      <c r="C401" s="203"/>
      <c r="D401" s="204"/>
    </row>
    <row r="402" spans="1:4" ht="29.25" customHeight="1" thickBot="1">
      <c r="A402" s="650" t="s">
        <v>322</v>
      </c>
      <c r="B402" s="623"/>
      <c r="C402" s="203"/>
      <c r="D402" s="204"/>
    </row>
    <row r="403" spans="1:4" ht="25.5" customHeight="1" thickBot="1">
      <c r="A403" s="650" t="s">
        <v>26</v>
      </c>
      <c r="B403" s="623"/>
      <c r="C403" s="203"/>
      <c r="D403" s="204"/>
    </row>
    <row r="404" spans="1:4" ht="14.4" thickBot="1">
      <c r="A404" s="650" t="s">
        <v>27</v>
      </c>
      <c r="B404" s="651"/>
      <c r="C404" s="210">
        <f>SUM(C405:C424)</f>
        <v>0</v>
      </c>
      <c r="D404" s="211">
        <f>SUM(D405:D424)</f>
        <v>0</v>
      </c>
    </row>
    <row r="405" spans="1:4">
      <c r="A405" s="652" t="s">
        <v>0</v>
      </c>
      <c r="B405" s="601"/>
      <c r="C405" s="205"/>
      <c r="D405" s="206"/>
    </row>
    <row r="406" spans="1:4">
      <c r="A406" s="608" t="s">
        <v>25</v>
      </c>
      <c r="B406" s="596"/>
      <c r="C406" s="207"/>
      <c r="D406" s="206"/>
    </row>
    <row r="407" spans="1:4">
      <c r="A407" s="607" t="s">
        <v>1</v>
      </c>
      <c r="B407" s="596"/>
      <c r="C407" s="207"/>
      <c r="D407" s="206"/>
    </row>
    <row r="408" spans="1:4" ht="24.75" customHeight="1">
      <c r="A408" s="609" t="s">
        <v>21</v>
      </c>
      <c r="B408" s="596"/>
      <c r="C408" s="207"/>
      <c r="D408" s="206"/>
    </row>
    <row r="409" spans="1:4">
      <c r="A409" s="607" t="s">
        <v>2</v>
      </c>
      <c r="B409" s="596"/>
      <c r="C409" s="207"/>
      <c r="D409" s="206"/>
    </row>
    <row r="410" spans="1:4">
      <c r="A410" s="607" t="s">
        <v>3</v>
      </c>
      <c r="B410" s="596"/>
      <c r="C410" s="207"/>
      <c r="D410" s="206"/>
    </row>
    <row r="411" spans="1:4">
      <c r="A411" s="607" t="s">
        <v>4</v>
      </c>
      <c r="B411" s="596"/>
      <c r="C411" s="207"/>
      <c r="D411" s="206"/>
    </row>
    <row r="412" spans="1:4">
      <c r="A412" s="607" t="s">
        <v>5</v>
      </c>
      <c r="B412" s="596"/>
      <c r="C412" s="163"/>
      <c r="D412" s="208"/>
    </row>
    <row r="413" spans="1:4">
      <c r="A413" s="607" t="s">
        <v>6</v>
      </c>
      <c r="B413" s="596"/>
      <c r="C413" s="163"/>
      <c r="D413" s="208"/>
    </row>
    <row r="414" spans="1:4">
      <c r="A414" s="607" t="s">
        <v>7</v>
      </c>
      <c r="B414" s="596"/>
      <c r="C414" s="163"/>
      <c r="D414" s="208"/>
    </row>
    <row r="415" spans="1:4">
      <c r="A415" s="607" t="s">
        <v>8</v>
      </c>
      <c r="B415" s="596"/>
      <c r="C415" s="163"/>
      <c r="D415" s="208"/>
    </row>
    <row r="416" spans="1:4">
      <c r="A416" s="607" t="s">
        <v>9</v>
      </c>
      <c r="B416" s="596"/>
      <c r="C416" s="163"/>
      <c r="D416" s="208"/>
    </row>
    <row r="417" spans="1:4">
      <c r="A417" s="607" t="s">
        <v>10</v>
      </c>
      <c r="B417" s="596"/>
      <c r="C417" s="163"/>
      <c r="D417" s="208"/>
    </row>
    <row r="418" spans="1:4">
      <c r="A418" s="610" t="s">
        <v>16</v>
      </c>
      <c r="B418" s="596"/>
      <c r="C418" s="163"/>
      <c r="D418" s="208"/>
    </row>
    <row r="419" spans="1:4">
      <c r="A419" s="610" t="s">
        <v>17</v>
      </c>
      <c r="B419" s="596"/>
      <c r="C419" s="163"/>
      <c r="D419" s="208"/>
    </row>
    <row r="420" spans="1:4">
      <c r="A420" s="609" t="s">
        <v>18</v>
      </c>
      <c r="B420" s="596"/>
      <c r="C420" s="163"/>
      <c r="D420" s="208"/>
    </row>
    <row r="421" spans="1:4">
      <c r="A421" s="609" t="s">
        <v>19</v>
      </c>
      <c r="B421" s="596"/>
      <c r="C421" s="163"/>
      <c r="D421" s="208"/>
    </row>
    <row r="422" spans="1:4">
      <c r="A422" s="610" t="s">
        <v>417</v>
      </c>
      <c r="B422" s="596"/>
      <c r="C422" s="163"/>
      <c r="D422" s="208"/>
    </row>
    <row r="423" spans="1:4">
      <c r="A423" s="610" t="s">
        <v>20</v>
      </c>
      <c r="B423" s="596"/>
      <c r="C423" s="163"/>
      <c r="D423" s="208"/>
    </row>
    <row r="424" spans="1:4" ht="14.4" thickBot="1">
      <c r="A424" s="611" t="s">
        <v>302</v>
      </c>
      <c r="B424" s="599"/>
      <c r="C424" s="165"/>
      <c r="D424" s="208"/>
    </row>
    <row r="425" spans="1:4" ht="14.4" thickBot="1">
      <c r="A425" s="612" t="s">
        <v>38</v>
      </c>
      <c r="B425" s="623"/>
      <c r="C425" s="118">
        <f>SUM(C396:C406)</f>
        <v>0</v>
      </c>
      <c r="D425" s="118">
        <f>SUM(D396:D404)</f>
        <v>0</v>
      </c>
    </row>
    <row r="426" spans="1:4">
      <c r="A426"/>
      <c r="B426"/>
      <c r="C426"/>
      <c r="D426"/>
    </row>
    <row r="427" spans="1:4" s="482" customFormat="1">
      <c r="A427"/>
      <c r="B427"/>
      <c r="C427"/>
      <c r="D427"/>
    </row>
    <row r="428" spans="1:4" s="482" customFormat="1">
      <c r="A428"/>
      <c r="B428"/>
      <c r="C428"/>
      <c r="D428"/>
    </row>
    <row r="429" spans="1:4" s="482" customFormat="1">
      <c r="A429"/>
      <c r="B429"/>
      <c r="C429"/>
      <c r="D429"/>
    </row>
    <row r="430" spans="1:4" s="482" customFormat="1">
      <c r="A430"/>
      <c r="B430"/>
      <c r="C430"/>
      <c r="D430"/>
    </row>
    <row r="431" spans="1:4" s="482" customFormat="1">
      <c r="A431"/>
      <c r="B431"/>
      <c r="C431"/>
      <c r="D431"/>
    </row>
    <row r="432" spans="1:4">
      <c r="A432"/>
      <c r="B432"/>
      <c r="C432"/>
      <c r="D432"/>
    </row>
    <row r="433" spans="1:8" s="482" customFormat="1">
      <c r="A433"/>
      <c r="B433"/>
      <c r="C433"/>
      <c r="D433"/>
    </row>
    <row r="434" spans="1:8" s="482" customFormat="1">
      <c r="A434"/>
      <c r="B434"/>
      <c r="C434"/>
      <c r="D434"/>
    </row>
    <row r="435" spans="1:8">
      <c r="A435" s="654"/>
      <c r="B435" s="655"/>
      <c r="C435" s="655"/>
      <c r="D435"/>
    </row>
    <row r="438" spans="1:8">
      <c r="A438" s="656" t="s">
        <v>379</v>
      </c>
      <c r="B438" s="656"/>
      <c r="C438" s="656"/>
    </row>
    <row r="439" spans="1:8" ht="16.2" thickBot="1">
      <c r="A439" s="213"/>
      <c r="B439" s="154"/>
      <c r="C439" s="154"/>
    </row>
    <row r="440" spans="1:8" ht="14.4" thickBot="1">
      <c r="A440" s="612" t="s">
        <v>75</v>
      </c>
      <c r="B440" s="657"/>
      <c r="C440" s="223" t="s">
        <v>167</v>
      </c>
      <c r="D440" s="132" t="s">
        <v>168</v>
      </c>
      <c r="G440" s="658"/>
      <c r="H440" s="658"/>
    </row>
    <row r="441" spans="1:8" ht="14.4" thickBot="1">
      <c r="A441" s="659" t="s">
        <v>76</v>
      </c>
      <c r="B441" s="660"/>
      <c r="C441" s="224">
        <f>SUM(C442:C451)</f>
        <v>0</v>
      </c>
      <c r="D441" s="214">
        <f>SUM(D442:D451)</f>
        <v>32.64</v>
      </c>
      <c r="G441" s="658"/>
      <c r="H441" s="658"/>
    </row>
    <row r="442" spans="1:8" ht="55.5" customHeight="1">
      <c r="A442" s="567" t="s">
        <v>418</v>
      </c>
      <c r="B442" s="569"/>
      <c r="C442" s="226"/>
      <c r="D442" s="227"/>
      <c r="G442" s="658"/>
      <c r="H442" s="658"/>
    </row>
    <row r="443" spans="1:8">
      <c r="A443" s="667" t="s">
        <v>170</v>
      </c>
      <c r="B443" s="668"/>
      <c r="C443" s="215"/>
      <c r="D443" s="216"/>
    </row>
    <row r="444" spans="1:8">
      <c r="A444" s="663" t="s">
        <v>77</v>
      </c>
      <c r="B444" s="664"/>
      <c r="C444" s="217"/>
      <c r="D444" s="218"/>
    </row>
    <row r="445" spans="1:8" ht="28.5" customHeight="1">
      <c r="A445" s="669" t="s">
        <v>171</v>
      </c>
      <c r="B445" s="670"/>
      <c r="C445" s="217"/>
      <c r="D445" s="218"/>
    </row>
    <row r="446" spans="1:8" ht="32.25" customHeight="1">
      <c r="A446" s="669" t="s">
        <v>172</v>
      </c>
      <c r="B446" s="670"/>
      <c r="C446" s="217"/>
      <c r="D446" s="218">
        <v>32.64</v>
      </c>
    </row>
    <row r="447" spans="1:8">
      <c r="A447" s="661" t="s">
        <v>173</v>
      </c>
      <c r="B447" s="662"/>
      <c r="C447" s="217"/>
      <c r="D447" s="218"/>
    </row>
    <row r="448" spans="1:8">
      <c r="A448" s="661" t="s">
        <v>174</v>
      </c>
      <c r="B448" s="662"/>
      <c r="C448" s="217"/>
      <c r="D448" s="218"/>
    </row>
    <row r="449" spans="1:4">
      <c r="A449" s="663" t="s">
        <v>78</v>
      </c>
      <c r="B449" s="664"/>
      <c r="C449" s="197"/>
      <c r="D449" s="219"/>
    </row>
    <row r="450" spans="1:4">
      <c r="A450" s="661" t="s">
        <v>175</v>
      </c>
      <c r="B450" s="662"/>
      <c r="C450" s="197"/>
      <c r="D450" s="219"/>
    </row>
    <row r="451" spans="1:4" ht="14.4" thickBot="1">
      <c r="A451" s="665" t="s">
        <v>42</v>
      </c>
      <c r="B451" s="666"/>
      <c r="C451" s="200"/>
      <c r="D451" s="220"/>
    </row>
    <row r="452" spans="1:4" ht="14.4" thickBot="1">
      <c r="A452" s="659" t="s">
        <v>79</v>
      </c>
      <c r="B452" s="660"/>
      <c r="C452" s="224">
        <f>SUM(C453:C462)</f>
        <v>141.72</v>
      </c>
      <c r="D452" s="202">
        <f>SUM(D453:D462)</f>
        <v>1276.26</v>
      </c>
    </row>
    <row r="453" spans="1:4" ht="59.25" customHeight="1">
      <c r="A453" s="567" t="s">
        <v>418</v>
      </c>
      <c r="B453" s="569"/>
      <c r="C453" s="215"/>
      <c r="D453" s="216"/>
    </row>
    <row r="454" spans="1:4">
      <c r="A454" s="667" t="s">
        <v>170</v>
      </c>
      <c r="B454" s="668"/>
      <c r="C454" s="215"/>
      <c r="D454" s="216"/>
    </row>
    <row r="455" spans="1:4">
      <c r="A455" s="663" t="s">
        <v>77</v>
      </c>
      <c r="B455" s="664"/>
      <c r="C455" s="217"/>
      <c r="D455" s="218"/>
    </row>
    <row r="456" spans="1:4" ht="27.75" customHeight="1">
      <c r="A456" s="669" t="s">
        <v>171</v>
      </c>
      <c r="B456" s="670"/>
      <c r="C456" s="217">
        <v>141.72</v>
      </c>
      <c r="D456" s="218">
        <v>115.1</v>
      </c>
    </row>
    <row r="457" spans="1:4" ht="24.75" customHeight="1">
      <c r="A457" s="669" t="s">
        <v>172</v>
      </c>
      <c r="B457" s="670"/>
      <c r="C457" s="217"/>
      <c r="D457" s="218">
        <v>1161.1600000000001</v>
      </c>
    </row>
    <row r="458" spans="1:4">
      <c r="A458" s="669" t="s">
        <v>173</v>
      </c>
      <c r="B458" s="670"/>
      <c r="C458" s="217"/>
      <c r="D458" s="218"/>
    </row>
    <row r="459" spans="1:4">
      <c r="A459" s="661" t="s">
        <v>174</v>
      </c>
      <c r="B459" s="662"/>
      <c r="C459" s="217"/>
      <c r="D459" s="218"/>
    </row>
    <row r="460" spans="1:4">
      <c r="A460" s="661" t="s">
        <v>176</v>
      </c>
      <c r="B460" s="662"/>
      <c r="C460" s="197"/>
      <c r="D460" s="219"/>
    </row>
    <row r="461" spans="1:4">
      <c r="A461" s="661" t="s">
        <v>175</v>
      </c>
      <c r="B461" s="662"/>
      <c r="C461" s="197"/>
      <c r="D461" s="219"/>
    </row>
    <row r="462" spans="1:4" ht="63.75" customHeight="1" thickBot="1">
      <c r="A462" s="671" t="s">
        <v>177</v>
      </c>
      <c r="B462" s="672"/>
      <c r="C462" s="221"/>
      <c r="D462" s="222"/>
    </row>
    <row r="463" spans="1:4" ht="14.4" thickBot="1">
      <c r="A463" s="673" t="s">
        <v>118</v>
      </c>
      <c r="B463" s="674"/>
      <c r="C463" s="225">
        <f>C441+C452</f>
        <v>141.72</v>
      </c>
      <c r="D463" s="146">
        <f>D441+D452</f>
        <v>1308.9000000000001</v>
      </c>
    </row>
    <row r="465" spans="1:5" s="482" customFormat="1"/>
    <row r="466" spans="1:5" s="482" customFormat="1"/>
    <row r="467" spans="1:5" s="482" customFormat="1"/>
    <row r="468" spans="1:5" s="482" customFormat="1"/>
    <row r="470" spans="1:5" s="482" customFormat="1"/>
    <row r="471" spans="1:5" s="482" customFormat="1"/>
    <row r="472" spans="1:5" s="482" customFormat="1"/>
    <row r="473" spans="1:5" s="482" customFormat="1"/>
    <row r="476" spans="1:5">
      <c r="A476" s="675" t="s">
        <v>378</v>
      </c>
      <c r="B476" s="676"/>
      <c r="C476" s="676"/>
      <c r="D476" s="550"/>
      <c r="E476" s="550"/>
    </row>
    <row r="477" spans="1:5" ht="14.4" thickBot="1">
      <c r="A477" s="154"/>
      <c r="B477" s="154"/>
      <c r="C477" s="154"/>
      <c r="D477"/>
    </row>
    <row r="478" spans="1:5" ht="14.4" thickBot="1">
      <c r="A478" s="682" t="s">
        <v>182</v>
      </c>
      <c r="B478" s="683"/>
      <c r="C478" s="467" t="s">
        <v>167</v>
      </c>
      <c r="D478" s="174" t="s">
        <v>306</v>
      </c>
    </row>
    <row r="479" spans="1:5">
      <c r="A479" s="684" t="s">
        <v>11</v>
      </c>
      <c r="B479" s="685"/>
      <c r="C479" s="228">
        <f>SUM(C480:C486)</f>
        <v>0</v>
      </c>
      <c r="D479" s="228">
        <f>SUM(D480:D486)</f>
        <v>0</v>
      </c>
    </row>
    <row r="480" spans="1:5">
      <c r="A480" s="686" t="s">
        <v>183</v>
      </c>
      <c r="B480" s="687"/>
      <c r="C480" s="229"/>
      <c r="D480" s="230"/>
    </row>
    <row r="481" spans="1:4">
      <c r="A481" s="686" t="s">
        <v>184</v>
      </c>
      <c r="B481" s="687"/>
      <c r="C481" s="229"/>
      <c r="D481" s="230"/>
    </row>
    <row r="482" spans="1:4" ht="27.75" customHeight="1">
      <c r="A482" s="607" t="s">
        <v>185</v>
      </c>
      <c r="B482" s="677"/>
      <c r="C482" s="229"/>
      <c r="D482" s="230"/>
    </row>
    <row r="483" spans="1:4">
      <c r="A483" s="607" t="s">
        <v>186</v>
      </c>
      <c r="B483" s="677"/>
      <c r="C483" s="229"/>
      <c r="D483" s="230"/>
    </row>
    <row r="484" spans="1:4" ht="17.25" customHeight="1">
      <c r="A484" s="607" t="s">
        <v>326</v>
      </c>
      <c r="B484" s="677"/>
      <c r="C484" s="229"/>
      <c r="D484" s="230"/>
    </row>
    <row r="485" spans="1:4" ht="16.5" customHeight="1">
      <c r="A485" s="607" t="s">
        <v>12</v>
      </c>
      <c r="B485" s="677"/>
      <c r="C485" s="229"/>
      <c r="D485" s="230"/>
    </row>
    <row r="486" spans="1:4">
      <c r="A486" s="607" t="s">
        <v>302</v>
      </c>
      <c r="B486" s="677"/>
      <c r="C486" s="229"/>
      <c r="D486" s="230"/>
    </row>
    <row r="487" spans="1:4">
      <c r="A487" s="678" t="s">
        <v>187</v>
      </c>
      <c r="B487" s="679"/>
      <c r="C487" s="228">
        <f>C488+C489+C491</f>
        <v>0</v>
      </c>
      <c r="D487" s="231">
        <f>D488+D489+D491</f>
        <v>0</v>
      </c>
    </row>
    <row r="488" spans="1:4">
      <c r="A488" s="680" t="s">
        <v>87</v>
      </c>
      <c r="B488" s="681"/>
      <c r="C488" s="232"/>
      <c r="D488" s="233"/>
    </row>
    <row r="489" spans="1:4">
      <c r="A489" s="680" t="s">
        <v>188</v>
      </c>
      <c r="B489" s="681"/>
      <c r="C489" s="232"/>
      <c r="D489" s="233"/>
    </row>
    <row r="490" spans="1:4">
      <c r="A490" s="680" t="s">
        <v>189</v>
      </c>
      <c r="B490" s="681"/>
      <c r="C490" s="232"/>
      <c r="D490" s="233"/>
    </row>
    <row r="491" spans="1:4" ht="14.4" thickBot="1">
      <c r="A491" s="694" t="s">
        <v>302</v>
      </c>
      <c r="B491" s="695"/>
      <c r="C491" s="232"/>
      <c r="D491" s="233"/>
    </row>
    <row r="492" spans="1:4" ht="14.4" thickBot="1">
      <c r="A492" s="673" t="s">
        <v>118</v>
      </c>
      <c r="B492" s="674"/>
      <c r="C492" s="234">
        <f>C479+C487</f>
        <v>0</v>
      </c>
      <c r="D492" s="234">
        <f>D479+D487</f>
        <v>0</v>
      </c>
    </row>
    <row r="495" spans="1:4" ht="26.25" customHeight="1">
      <c r="A495" s="688" t="s">
        <v>409</v>
      </c>
      <c r="B495" s="689"/>
      <c r="C495" s="689"/>
      <c r="D495" s="689"/>
    </row>
    <row r="496" spans="1:4" ht="14.4" thickBot="1">
      <c r="A496" s="182"/>
      <c r="B496" s="252"/>
      <c r="C496" s="182"/>
      <c r="D496" s="182"/>
    </row>
    <row r="497" spans="1:5" ht="14.4" thickBot="1">
      <c r="A497" s="696"/>
      <c r="B497" s="697"/>
      <c r="C497" s="473" t="s">
        <v>271</v>
      </c>
      <c r="D497" s="167" t="s">
        <v>168</v>
      </c>
    </row>
    <row r="498" spans="1:5" ht="14.4" thickBot="1">
      <c r="A498" s="698" t="s">
        <v>253</v>
      </c>
      <c r="B498" s="699"/>
      <c r="C498" s="197"/>
      <c r="D498" s="129"/>
    </row>
    <row r="499" spans="1:5" ht="14.4" thickBot="1">
      <c r="A499" s="659" t="s">
        <v>151</v>
      </c>
      <c r="B499" s="660"/>
      <c r="C499" s="202">
        <f>SUM(C498:C498)</f>
        <v>0</v>
      </c>
      <c r="D499" s="202">
        <f>SUM(D498:D498)</f>
        <v>0</v>
      </c>
    </row>
    <row r="502" spans="1:5">
      <c r="A502" s="688" t="s">
        <v>377</v>
      </c>
      <c r="B502" s="689"/>
      <c r="C502" s="689"/>
      <c r="D502" s="689"/>
      <c r="E502" s="550"/>
    </row>
    <row r="503" spans="1:5" ht="14.4" thickBot="1">
      <c r="A503" s="182"/>
      <c r="B503" s="182"/>
      <c r="C503" s="182"/>
      <c r="D503" s="182"/>
      <c r="E503"/>
    </row>
    <row r="504" spans="1:5" ht="27" thickBot="1">
      <c r="A504" s="626" t="s">
        <v>121</v>
      </c>
      <c r="B504" s="625"/>
      <c r="C504" s="79" t="s">
        <v>323</v>
      </c>
      <c r="D504" s="79" t="s">
        <v>324</v>
      </c>
      <c r="E504"/>
    </row>
    <row r="505" spans="1:5" ht="14.4" thickBot="1">
      <c r="A505" s="690" t="s">
        <v>325</v>
      </c>
      <c r="B505" s="657"/>
      <c r="C505" s="253">
        <v>113340.86</v>
      </c>
      <c r="D505" s="254">
        <v>150817.15</v>
      </c>
      <c r="E505"/>
    </row>
    <row r="506" spans="1:5">
      <c r="A506"/>
      <c r="B506"/>
      <c r="C506"/>
      <c r="D506"/>
      <c r="E506"/>
    </row>
    <row r="507" spans="1:5" ht="29.25" customHeight="1">
      <c r="A507" s="691" t="s">
        <v>419</v>
      </c>
      <c r="B507" s="692"/>
      <c r="C507" s="692"/>
      <c r="D507" s="550"/>
      <c r="E507" s="550"/>
    </row>
    <row r="509" spans="1:5" s="482" customFormat="1"/>
    <row r="510" spans="1:5" s="482" customFormat="1"/>
    <row r="511" spans="1:5" s="482" customFormat="1"/>
    <row r="512" spans="1:5" s="482" customFormat="1"/>
    <row r="513" spans="1:11" s="482" customFormat="1"/>
    <row r="514" spans="1:11" s="482" customFormat="1"/>
    <row r="515" spans="1:11" s="482" customFormat="1"/>
    <row r="516" spans="1:11" s="482" customFormat="1"/>
    <row r="517" spans="1:11" s="482" customFormat="1"/>
    <row r="518" spans="1:11" s="482" customFormat="1"/>
    <row r="522" spans="1:11">
      <c r="A522" s="693" t="s">
        <v>410</v>
      </c>
      <c r="B522" s="693"/>
      <c r="C522" s="693"/>
      <c r="D522" s="693"/>
      <c r="E522" s="693"/>
      <c r="F522" s="693"/>
      <c r="G522" s="693"/>
      <c r="H522" s="693"/>
      <c r="I522" s="693"/>
    </row>
    <row r="524" spans="1:11">
      <c r="A524" s="693" t="s">
        <v>376</v>
      </c>
      <c r="B524" s="693"/>
      <c r="C524" s="693"/>
      <c r="D524" s="693"/>
      <c r="E524" s="693"/>
      <c r="F524" s="693"/>
      <c r="G524" s="693"/>
      <c r="H524" s="693"/>
      <c r="I524" s="693"/>
    </row>
    <row r="525" spans="1:11" ht="16.2" thickBot="1">
      <c r="A525" s="384"/>
      <c r="B525" s="384"/>
      <c r="C525" s="384"/>
      <c r="D525" s="384"/>
      <c r="E525" s="384"/>
      <c r="F525" s="384"/>
      <c r="G525" s="384"/>
      <c r="H525" s="384"/>
      <c r="I525" s="385"/>
    </row>
    <row r="526" spans="1:11" ht="14.4" thickBot="1">
      <c r="A526" s="588" t="s">
        <v>115</v>
      </c>
      <c r="B526" s="604" t="s">
        <v>57</v>
      </c>
      <c r="C526" s="710"/>
      <c r="D526" s="711"/>
      <c r="E526" s="682" t="s">
        <v>144</v>
      </c>
      <c r="F526" s="624"/>
      <c r="G526" s="625"/>
      <c r="H526" s="604" t="s">
        <v>58</v>
      </c>
      <c r="I526" s="624"/>
      <c r="J526" s="625"/>
      <c r="K526" s="470" t="s">
        <v>162</v>
      </c>
    </row>
    <row r="527" spans="1:11" ht="97.2" thickBot="1">
      <c r="A527" s="589"/>
      <c r="B527" s="414" t="s">
        <v>143</v>
      </c>
      <c r="C527" s="415" t="s">
        <v>126</v>
      </c>
      <c r="D527" s="416" t="s">
        <v>45</v>
      </c>
      <c r="E527" s="458" t="s">
        <v>250</v>
      </c>
      <c r="F527" s="458" t="s">
        <v>431</v>
      </c>
      <c r="G527" s="417" t="s">
        <v>251</v>
      </c>
      <c r="H527" s="414" t="s">
        <v>143</v>
      </c>
      <c r="I527" s="415" t="s">
        <v>145</v>
      </c>
      <c r="J527" s="418" t="s">
        <v>159</v>
      </c>
      <c r="K527" s="471"/>
    </row>
    <row r="528" spans="1:11" ht="14.4" thickBot="1">
      <c r="A528" s="82" t="s">
        <v>167</v>
      </c>
      <c r="B528" s="386"/>
      <c r="C528" s="387"/>
      <c r="D528" s="388"/>
      <c r="E528" s="387">
        <f>F528+G528</f>
        <v>0</v>
      </c>
      <c r="F528" s="386"/>
      <c r="G528" s="387"/>
      <c r="H528" s="386"/>
      <c r="I528" s="389"/>
      <c r="J528" s="390"/>
      <c r="K528" s="211">
        <f>SUM(B528:E528)+SUM(H528:J528)</f>
        <v>0</v>
      </c>
    </row>
    <row r="529" spans="1:11" ht="14.4" thickBot="1">
      <c r="A529" s="391" t="s">
        <v>59</v>
      </c>
      <c r="B529" s="392">
        <f t="shared" ref="B529:K529" si="13">SUM(B530:B532)</f>
        <v>0</v>
      </c>
      <c r="C529" s="393">
        <f t="shared" si="13"/>
        <v>0</v>
      </c>
      <c r="D529" s="394">
        <f t="shared" si="13"/>
        <v>0</v>
      </c>
      <c r="E529" s="392">
        <f t="shared" si="13"/>
        <v>0</v>
      </c>
      <c r="F529" s="392">
        <f t="shared" si="13"/>
        <v>0</v>
      </c>
      <c r="G529" s="392">
        <f t="shared" si="13"/>
        <v>0</v>
      </c>
      <c r="H529" s="392">
        <f t="shared" si="13"/>
        <v>0</v>
      </c>
      <c r="I529" s="392">
        <f t="shared" si="13"/>
        <v>0</v>
      </c>
      <c r="J529" s="392">
        <f t="shared" si="13"/>
        <v>0</v>
      </c>
      <c r="K529" s="392">
        <f t="shared" si="13"/>
        <v>0</v>
      </c>
    </row>
    <row r="530" spans="1:11">
      <c r="A530" s="395" t="s">
        <v>60</v>
      </c>
      <c r="B530" s="396"/>
      <c r="C530" s="397"/>
      <c r="D530" s="398"/>
      <c r="E530" s="399">
        <f>F530+G530</f>
        <v>0</v>
      </c>
      <c r="F530" s="396"/>
      <c r="G530" s="399"/>
      <c r="H530" s="396"/>
      <c r="I530" s="400"/>
      <c r="J530" s="401"/>
      <c r="K530" s="402">
        <f>SUM(B530:E530)+SUM(H530:J530)</f>
        <v>0</v>
      </c>
    </row>
    <row r="531" spans="1:11">
      <c r="A531" s="403" t="s">
        <v>61</v>
      </c>
      <c r="B531" s="404"/>
      <c r="C531" s="405"/>
      <c r="D531" s="406"/>
      <c r="E531" s="405">
        <f>F531+G531</f>
        <v>0</v>
      </c>
      <c r="F531" s="404"/>
      <c r="G531" s="405"/>
      <c r="H531" s="404"/>
      <c r="I531" s="407"/>
      <c r="J531" s="408"/>
      <c r="K531" s="409">
        <f>SUM(B531:E531)+SUM(H531:J531)</f>
        <v>0</v>
      </c>
    </row>
    <row r="532" spans="1:11" ht="14.4" thickBot="1">
      <c r="A532" s="410" t="s">
        <v>62</v>
      </c>
      <c r="B532" s="404"/>
      <c r="C532" s="405"/>
      <c r="D532" s="406"/>
      <c r="E532" s="405">
        <f>F532+G532</f>
        <v>0</v>
      </c>
      <c r="F532" s="404"/>
      <c r="G532" s="405"/>
      <c r="H532" s="404"/>
      <c r="I532" s="407"/>
      <c r="J532" s="408"/>
      <c r="K532" s="459">
        <f>SUM(B532:E532)+SUM(H532:J532)</f>
        <v>0</v>
      </c>
    </row>
    <row r="533" spans="1:11" ht="14.4" thickBot="1">
      <c r="A533" s="391" t="s">
        <v>63</v>
      </c>
      <c r="B533" s="386">
        <f t="shared" ref="B533:K533" si="14">SUM(B534:B538)</f>
        <v>0</v>
      </c>
      <c r="C533" s="387">
        <f t="shared" si="14"/>
        <v>0</v>
      </c>
      <c r="D533" s="389">
        <f t="shared" si="14"/>
        <v>0</v>
      </c>
      <c r="E533" s="386">
        <f t="shared" si="14"/>
        <v>0</v>
      </c>
      <c r="F533" s="386">
        <f t="shared" si="14"/>
        <v>0</v>
      </c>
      <c r="G533" s="386">
        <f t="shared" si="14"/>
        <v>0</v>
      </c>
      <c r="H533" s="386">
        <f t="shared" si="14"/>
        <v>0</v>
      </c>
      <c r="I533" s="386">
        <f t="shared" si="14"/>
        <v>0</v>
      </c>
      <c r="J533" s="386">
        <f t="shared" si="14"/>
        <v>0</v>
      </c>
      <c r="K533" s="386">
        <f t="shared" si="14"/>
        <v>0</v>
      </c>
    </row>
    <row r="534" spans="1:11" ht="29.25" customHeight="1">
      <c r="A534" s="411" t="s">
        <v>64</v>
      </c>
      <c r="B534" s="396"/>
      <c r="C534" s="397"/>
      <c r="D534" s="398"/>
      <c r="E534" s="399">
        <f>F534+G534</f>
        <v>0</v>
      </c>
      <c r="F534" s="396"/>
      <c r="G534" s="399"/>
      <c r="H534" s="396"/>
      <c r="I534" s="400"/>
      <c r="J534" s="401"/>
      <c r="K534" s="402">
        <f>SUM(B534:E534)+SUM(H534:J534)</f>
        <v>0</v>
      </c>
    </row>
    <row r="535" spans="1:11" ht="13.5" customHeight="1">
      <c r="A535" s="412" t="s">
        <v>65</v>
      </c>
      <c r="B535" s="404"/>
      <c r="C535" s="405"/>
      <c r="D535" s="406"/>
      <c r="E535" s="405">
        <f>F535+G535</f>
        <v>0</v>
      </c>
      <c r="F535" s="404"/>
      <c r="G535" s="405"/>
      <c r="H535" s="404"/>
      <c r="I535" s="407"/>
      <c r="J535" s="408"/>
      <c r="K535" s="409">
        <f>SUM(B535:E535)+SUM(H535:J535)</f>
        <v>0</v>
      </c>
    </row>
    <row r="536" spans="1:11">
      <c r="A536" s="412" t="s">
        <v>66</v>
      </c>
      <c r="B536" s="404"/>
      <c r="C536" s="405"/>
      <c r="D536" s="406"/>
      <c r="E536" s="405">
        <f>F536+G536</f>
        <v>0</v>
      </c>
      <c r="F536" s="404"/>
      <c r="G536" s="405"/>
      <c r="H536" s="404"/>
      <c r="I536" s="407"/>
      <c r="J536" s="408"/>
      <c r="K536" s="409">
        <f>SUM(B536:E536)+SUM(H536:J536)</f>
        <v>0</v>
      </c>
    </row>
    <row r="537" spans="1:11">
      <c r="A537" s="412" t="s">
        <v>67</v>
      </c>
      <c r="B537" s="404"/>
      <c r="C537" s="405"/>
      <c r="D537" s="406"/>
      <c r="E537" s="405">
        <f>F537+G537</f>
        <v>0</v>
      </c>
      <c r="F537" s="404"/>
      <c r="G537" s="405"/>
      <c r="H537" s="404"/>
      <c r="I537" s="407"/>
      <c r="J537" s="408"/>
      <c r="K537" s="409">
        <f>SUM(B537:E537)+SUM(H537:J537)</f>
        <v>0</v>
      </c>
    </row>
    <row r="538" spans="1:11" ht="25.5" customHeight="1" thickBot="1">
      <c r="A538" s="413" t="s">
        <v>68</v>
      </c>
      <c r="B538" s="404"/>
      <c r="C538" s="405"/>
      <c r="D538" s="406"/>
      <c r="E538" s="405">
        <f>F538+G538</f>
        <v>0</v>
      </c>
      <c r="F538" s="404"/>
      <c r="G538" s="405"/>
      <c r="H538" s="404"/>
      <c r="I538" s="407"/>
      <c r="J538" s="408"/>
      <c r="K538" s="459">
        <f>SUM(B538:E538)+SUM(H538:J538)</f>
        <v>0</v>
      </c>
    </row>
    <row r="539" spans="1:11" ht="19.5" customHeight="1" thickBot="1">
      <c r="A539" s="419" t="s">
        <v>168</v>
      </c>
      <c r="B539" s="420">
        <f t="shared" ref="B539:K539" si="15">B528+B529-B533</f>
        <v>0</v>
      </c>
      <c r="C539" s="420">
        <f t="shared" si="15"/>
        <v>0</v>
      </c>
      <c r="D539" s="420">
        <f t="shared" si="15"/>
        <v>0</v>
      </c>
      <c r="E539" s="420">
        <f t="shared" si="15"/>
        <v>0</v>
      </c>
      <c r="F539" s="420">
        <f t="shared" si="15"/>
        <v>0</v>
      </c>
      <c r="G539" s="420">
        <f t="shared" si="15"/>
        <v>0</v>
      </c>
      <c r="H539" s="420">
        <f t="shared" si="15"/>
        <v>0</v>
      </c>
      <c r="I539" s="420">
        <f t="shared" si="15"/>
        <v>0</v>
      </c>
      <c r="J539" s="420">
        <f t="shared" si="15"/>
        <v>0</v>
      </c>
      <c r="K539" s="420">
        <f t="shared" si="15"/>
        <v>0</v>
      </c>
    </row>
    <row r="541" spans="1:11">
      <c r="A541" s="553" t="s">
        <v>375</v>
      </c>
      <c r="B541" s="712"/>
      <c r="C541" s="712"/>
    </row>
    <row r="542" spans="1:11" ht="14.4" thickBot="1">
      <c r="A542" s="4"/>
      <c r="B542" s="10"/>
      <c r="C542" s="10"/>
      <c r="E542" s="180"/>
      <c r="F542" s="180"/>
      <c r="G542" s="180"/>
      <c r="H542" s="180"/>
      <c r="I542" s="180"/>
    </row>
    <row r="543" spans="1:11" ht="31.8" thickBot="1">
      <c r="A543" s="700" t="s">
        <v>146</v>
      </c>
      <c r="B543" s="701"/>
      <c r="C543" s="122" t="s">
        <v>167</v>
      </c>
      <c r="D543" s="123" t="s">
        <v>306</v>
      </c>
      <c r="E543" s="182"/>
      <c r="F543" s="182"/>
      <c r="G543" s="182"/>
      <c r="H543" s="182"/>
      <c r="I543" s="182"/>
    </row>
    <row r="544" spans="1:11">
      <c r="A544" s="702" t="s">
        <v>152</v>
      </c>
      <c r="B544" s="703"/>
      <c r="C544" s="124">
        <v>11049.04</v>
      </c>
      <c r="D544" s="124">
        <f>4295.19-441.3</f>
        <v>3853.8899999999994</v>
      </c>
      <c r="E544" s="261"/>
      <c r="F544" s="261"/>
      <c r="G544" s="261"/>
      <c r="H544" s="261"/>
      <c r="I544" s="261"/>
    </row>
    <row r="545" spans="1:9">
      <c r="A545" s="704" t="s">
        <v>153</v>
      </c>
      <c r="B545" s="705"/>
      <c r="C545" s="125">
        <v>0</v>
      </c>
      <c r="D545" s="125">
        <v>0</v>
      </c>
      <c r="E545" s="260"/>
      <c r="F545" s="260"/>
      <c r="G545" s="260"/>
      <c r="H545" s="260"/>
      <c r="I545" s="260"/>
    </row>
    <row r="546" spans="1:9">
      <c r="A546" s="704" t="s">
        <v>125</v>
      </c>
      <c r="B546" s="705"/>
      <c r="C546" s="125">
        <v>0</v>
      </c>
      <c r="D546" s="125">
        <v>0</v>
      </c>
      <c r="E546" s="262"/>
      <c r="F546" s="262"/>
      <c r="G546" s="262"/>
      <c r="H546" s="262"/>
      <c r="I546" s="262"/>
    </row>
    <row r="547" spans="1:9">
      <c r="A547" s="706" t="s">
        <v>81</v>
      </c>
      <c r="B547" s="707"/>
      <c r="C547" s="126">
        <f>C548+C551+C552+C553+C554</f>
        <v>414.78</v>
      </c>
      <c r="D547" s="126">
        <f>D548+D551+D552+D553+D554</f>
        <v>272.38</v>
      </c>
    </row>
    <row r="548" spans="1:9">
      <c r="A548" s="708" t="s">
        <v>294</v>
      </c>
      <c r="B548" s="709"/>
      <c r="C548" s="127">
        <f>C549-C550</f>
        <v>0</v>
      </c>
      <c r="D548" s="127">
        <f>D549-D550</f>
        <v>0</v>
      </c>
    </row>
    <row r="549" spans="1:9">
      <c r="A549" s="724" t="s">
        <v>179</v>
      </c>
      <c r="B549" s="725"/>
      <c r="C549" s="128"/>
      <c r="D549" s="128"/>
    </row>
    <row r="550" spans="1:9" ht="25.5" customHeight="1">
      <c r="A550" s="724" t="s">
        <v>181</v>
      </c>
      <c r="B550" s="725"/>
      <c r="C550" s="128"/>
      <c r="D550" s="128"/>
    </row>
    <row r="551" spans="1:9">
      <c r="A551" s="726" t="s">
        <v>82</v>
      </c>
      <c r="B551" s="727"/>
      <c r="C551" s="129"/>
      <c r="D551" s="129"/>
    </row>
    <row r="552" spans="1:9">
      <c r="A552" s="726" t="s">
        <v>154</v>
      </c>
      <c r="B552" s="727"/>
      <c r="C552" s="129"/>
      <c r="D552" s="129"/>
    </row>
    <row r="553" spans="1:9">
      <c r="A553" s="726" t="s">
        <v>83</v>
      </c>
      <c r="B553" s="727"/>
      <c r="C553" s="129"/>
      <c r="D553" s="129"/>
    </row>
    <row r="554" spans="1:9">
      <c r="A554" s="726" t="s">
        <v>42</v>
      </c>
      <c r="B554" s="727"/>
      <c r="C554" s="129">
        <v>414.78</v>
      </c>
      <c r="D554" s="129">
        <f>272.38</f>
        <v>272.38</v>
      </c>
    </row>
    <row r="555" spans="1:9" ht="24.75" customHeight="1" thickBot="1">
      <c r="A555" s="713" t="s">
        <v>84</v>
      </c>
      <c r="B555" s="714"/>
      <c r="C555" s="125"/>
      <c r="D555" s="125"/>
    </row>
    <row r="556" spans="1:9" ht="16.2" thickBot="1">
      <c r="A556" s="715" t="s">
        <v>151</v>
      </c>
      <c r="B556" s="716"/>
      <c r="C556" s="118">
        <f>SUM(C544+C545+C546+C547+C555)</f>
        <v>11463.820000000002</v>
      </c>
      <c r="D556" s="118">
        <f>SUM(D544+D545+D546+D547+D555)</f>
        <v>4126.2699999999995</v>
      </c>
    </row>
    <row r="557" spans="1:9" s="932" customFormat="1" ht="15.6">
      <c r="A557" s="935"/>
      <c r="B557" s="935"/>
      <c r="C557" s="936"/>
      <c r="D557" s="936"/>
    </row>
    <row r="558" spans="1:9" s="932" customFormat="1" ht="15.6">
      <c r="A558" s="935"/>
      <c r="B558" s="935"/>
      <c r="C558" s="936"/>
      <c r="D558" s="936"/>
    </row>
    <row r="559" spans="1:9" s="932" customFormat="1" ht="15.6">
      <c r="A559" s="935"/>
      <c r="B559" s="935"/>
      <c r="C559" s="936"/>
      <c r="D559" s="936"/>
    </row>
    <row r="560" spans="1:9" s="932" customFormat="1" ht="15.6">
      <c r="A560" s="935"/>
      <c r="B560" s="935"/>
      <c r="C560" s="936"/>
      <c r="D560" s="936"/>
    </row>
    <row r="562" spans="1:5">
      <c r="A562" s="717" t="s">
        <v>374</v>
      </c>
      <c r="B562" s="718"/>
      <c r="C562" s="718"/>
      <c r="D562" s="550"/>
      <c r="E562" s="550"/>
    </row>
    <row r="563" spans="1:5" ht="14.4" thickBot="1">
      <c r="A563" s="180"/>
      <c r="B563" s="180"/>
      <c r="C563" s="180"/>
      <c r="D563" s="180"/>
    </row>
    <row r="564" spans="1:5" ht="33.75" customHeight="1">
      <c r="A564" s="373"/>
      <c r="B564" s="719" t="s">
        <v>365</v>
      </c>
      <c r="C564" s="719"/>
      <c r="D564" s="719"/>
      <c r="E564" s="720"/>
    </row>
    <row r="565" spans="1:5">
      <c r="A565" s="423" t="s">
        <v>366</v>
      </c>
      <c r="B565" s="472" t="s">
        <v>367</v>
      </c>
      <c r="C565" s="721" t="s">
        <v>368</v>
      </c>
      <c r="D565" s="721"/>
      <c r="E565" s="722"/>
    </row>
    <row r="566" spans="1:5" ht="14.4" thickBot="1">
      <c r="A566" s="424"/>
      <c r="B566" s="425"/>
      <c r="C566" s="425" t="s">
        <v>369</v>
      </c>
      <c r="D566" s="425" t="s">
        <v>370</v>
      </c>
      <c r="E566" s="426" t="s">
        <v>371</v>
      </c>
    </row>
    <row r="567" spans="1:5" ht="15.6">
      <c r="A567" s="427" t="s">
        <v>132</v>
      </c>
      <c r="B567" s="476"/>
      <c r="C567" s="477"/>
      <c r="D567" s="477"/>
      <c r="E567" s="477"/>
    </row>
    <row r="568" spans="1:5" ht="14.4" thickBot="1">
      <c r="A568" s="428" t="s">
        <v>162</v>
      </c>
      <c r="B568" s="429">
        <f>B567</f>
        <v>0</v>
      </c>
      <c r="C568" s="429">
        <f>C567</f>
        <v>0</v>
      </c>
      <c r="D568" s="429">
        <f>D567</f>
        <v>0</v>
      </c>
      <c r="E568" s="430">
        <f>E567</f>
        <v>0</v>
      </c>
    </row>
    <row r="571" spans="1:5" ht="29.25" customHeight="1">
      <c r="A571" s="717" t="s">
        <v>428</v>
      </c>
      <c r="B571" s="718"/>
      <c r="C571" s="718"/>
      <c r="D571" s="723"/>
      <c r="E571" s="723"/>
    </row>
    <row r="572" spans="1:5" ht="14.4" thickBot="1">
      <c r="A572" s="28"/>
      <c r="B572" s="28"/>
      <c r="C572" s="28"/>
    </row>
    <row r="573" spans="1:5" ht="14.4" thickBot="1">
      <c r="A573" s="555" t="s">
        <v>372</v>
      </c>
      <c r="B573" s="579"/>
      <c r="C573" s="187" t="s">
        <v>438</v>
      </c>
    </row>
    <row r="574" spans="1:5">
      <c r="A574" s="737"/>
      <c r="B574" s="738"/>
      <c r="C574" s="431"/>
    </row>
    <row r="575" spans="1:5" ht="51" customHeight="1">
      <c r="A575" s="739" t="s">
        <v>373</v>
      </c>
      <c r="B575" s="740"/>
      <c r="C575" s="432"/>
    </row>
    <row r="576" spans="1:5" ht="14.4" thickBot="1">
      <c r="A576" s="741"/>
      <c r="B576" s="742"/>
      <c r="C576" s="431"/>
    </row>
    <row r="577" spans="1:4" ht="14.4" thickBot="1">
      <c r="A577" s="743" t="s">
        <v>38</v>
      </c>
      <c r="B577" s="744"/>
      <c r="C577" s="433">
        <f>C575</f>
        <v>0</v>
      </c>
    </row>
    <row r="580" spans="1:4">
      <c r="A580" s="180" t="s">
        <v>327</v>
      </c>
      <c r="B580" s="180"/>
      <c r="C580" s="180"/>
      <c r="D580" s="180"/>
    </row>
    <row r="581" spans="1:4" ht="14.4" thickBot="1">
      <c r="A581" s="182"/>
      <c r="B581" s="182"/>
      <c r="C581" s="182"/>
      <c r="D581" s="182"/>
    </row>
    <row r="582" spans="1:4" ht="14.4" thickBot="1">
      <c r="A582" s="255" t="s">
        <v>80</v>
      </c>
      <c r="B582" s="256"/>
      <c r="C582" s="256"/>
      <c r="D582" s="257"/>
    </row>
    <row r="583" spans="1:4" ht="14.4" thickBot="1">
      <c r="A583" s="745" t="s">
        <v>167</v>
      </c>
      <c r="B583" s="746"/>
      <c r="C583" s="728" t="s">
        <v>160</v>
      </c>
      <c r="D583" s="729"/>
    </row>
    <row r="584" spans="1:4" ht="14.4" thickBot="1">
      <c r="A584" s="258"/>
      <c r="B584" s="259"/>
      <c r="C584" s="259"/>
      <c r="D584" s="263"/>
    </row>
    <row r="587" spans="1:4">
      <c r="A587" s="717" t="s">
        <v>403</v>
      </c>
      <c r="B587" s="717"/>
      <c r="C587" s="717"/>
      <c r="D587" s="554"/>
    </row>
    <row r="588" spans="1:4" ht="14.25" customHeight="1">
      <c r="A588" s="730" t="s">
        <v>274</v>
      </c>
      <c r="B588" s="730"/>
      <c r="C588" s="730"/>
    </row>
    <row r="589" spans="1:4" ht="14.4" thickBot="1">
      <c r="A589" s="268"/>
      <c r="B589" s="269"/>
      <c r="C589" s="269"/>
    </row>
    <row r="590" spans="1:4" ht="16.2" thickBot="1">
      <c r="A590" s="731" t="s">
        <v>31</v>
      </c>
      <c r="B590" s="732"/>
      <c r="C590" s="187" t="s">
        <v>46</v>
      </c>
      <c r="D590" s="187" t="s">
        <v>161</v>
      </c>
    </row>
    <row r="591" spans="1:4">
      <c r="A591" s="733" t="s">
        <v>328</v>
      </c>
      <c r="B591" s="734"/>
      <c r="C591" s="270"/>
      <c r="D591" s="271"/>
    </row>
    <row r="592" spans="1:4">
      <c r="A592" s="735" t="s">
        <v>329</v>
      </c>
      <c r="B592" s="736"/>
      <c r="C592" s="272"/>
      <c r="D592" s="273"/>
    </row>
    <row r="593" spans="1:4">
      <c r="A593" s="760" t="s">
        <v>54</v>
      </c>
      <c r="B593" s="761"/>
      <c r="C593" s="274"/>
      <c r="D593" s="275"/>
    </row>
    <row r="594" spans="1:4">
      <c r="A594" s="762" t="s">
        <v>55</v>
      </c>
      <c r="B594" s="763"/>
      <c r="C594" s="272"/>
      <c r="D594" s="273"/>
    </row>
    <row r="595" spans="1:4" ht="13.5" customHeight="1" thickBot="1">
      <c r="A595" s="764" t="s">
        <v>56</v>
      </c>
      <c r="B595" s="765"/>
      <c r="C595" s="276"/>
      <c r="D595" s="277"/>
    </row>
    <row r="597" spans="1:4" s="482" customFormat="1"/>
    <row r="598" spans="1:4" s="482" customFormat="1"/>
    <row r="599" spans="1:4" s="482" customFormat="1"/>
    <row r="600" spans="1:4" s="482" customFormat="1"/>
    <row r="601" spans="1:4" s="482" customFormat="1"/>
    <row r="602" spans="1:4" s="482" customFormat="1"/>
    <row r="609" spans="1:3">
      <c r="A609" s="421" t="s">
        <v>404</v>
      </c>
      <c r="B609" s="421"/>
      <c r="C609" s="421"/>
    </row>
    <row r="610" spans="1:3" ht="14.4" thickBot="1">
      <c r="A610" s="337"/>
      <c r="B610" s="154"/>
      <c r="C610" s="154"/>
    </row>
    <row r="611" spans="1:3" ht="27" thickBot="1">
      <c r="A611" s="469"/>
      <c r="B611" s="278" t="s">
        <v>47</v>
      </c>
      <c r="C611" s="174" t="s">
        <v>119</v>
      </c>
    </row>
    <row r="612" spans="1:3" ht="14.4" thickBot="1">
      <c r="A612" s="209" t="s">
        <v>134</v>
      </c>
      <c r="B612" s="279">
        <f>B613+B618</f>
        <v>0</v>
      </c>
      <c r="C612" s="279">
        <f>C613+C618</f>
        <v>0</v>
      </c>
    </row>
    <row r="613" spans="1:3">
      <c r="A613" s="323" t="s">
        <v>350</v>
      </c>
      <c r="B613" s="334">
        <f>SUM(B615:B617)</f>
        <v>0</v>
      </c>
      <c r="C613" s="334">
        <f>SUM(C615:C617)</f>
        <v>0</v>
      </c>
    </row>
    <row r="614" spans="1:3">
      <c r="A614" s="325" t="s">
        <v>148</v>
      </c>
      <c r="B614" s="282"/>
      <c r="C614" s="283"/>
    </row>
    <row r="615" spans="1:3">
      <c r="A615" s="325"/>
      <c r="B615" s="282"/>
      <c r="C615" s="283"/>
    </row>
    <row r="616" spans="1:3">
      <c r="A616" s="325"/>
      <c r="B616" s="282"/>
      <c r="C616" s="283"/>
    </row>
    <row r="617" spans="1:3" ht="14.4" thickBot="1">
      <c r="A617" s="341"/>
      <c r="B617" s="332"/>
      <c r="C617" s="339"/>
    </row>
    <row r="618" spans="1:3">
      <c r="A618" s="323" t="s">
        <v>351</v>
      </c>
      <c r="B618" s="334">
        <f>SUM(B620:B622)</f>
        <v>0</v>
      </c>
      <c r="C618" s="334">
        <f>SUM(C620:C622)</f>
        <v>0</v>
      </c>
    </row>
    <row r="619" spans="1:3">
      <c r="A619" s="325" t="s">
        <v>148</v>
      </c>
      <c r="B619" s="280"/>
      <c r="C619" s="281"/>
    </row>
    <row r="620" spans="1:3">
      <c r="A620" s="327"/>
      <c r="B620" s="280"/>
      <c r="C620" s="281"/>
    </row>
    <row r="621" spans="1:3">
      <c r="A621" s="327"/>
      <c r="B621" s="282"/>
      <c r="C621" s="283"/>
    </row>
    <row r="622" spans="1:3" ht="14.4" thickBot="1">
      <c r="A622" s="338"/>
      <c r="B622" s="332"/>
      <c r="C622" s="339"/>
    </row>
    <row r="623" spans="1:3" ht="14.4" thickBot="1">
      <c r="A623" s="209" t="s">
        <v>135</v>
      </c>
      <c r="B623" s="279">
        <f>B624+B629</f>
        <v>0</v>
      </c>
      <c r="C623" s="279">
        <f>C624+C629</f>
        <v>0</v>
      </c>
    </row>
    <row r="624" spans="1:3">
      <c r="A624" s="340" t="s">
        <v>350</v>
      </c>
      <c r="B624" s="280">
        <f>SUM(B626:B628)</f>
        <v>0</v>
      </c>
      <c r="C624" s="280">
        <f>SUM(C626:C628)</f>
        <v>0</v>
      </c>
    </row>
    <row r="625" spans="1:9">
      <c r="A625" s="327" t="s">
        <v>148</v>
      </c>
      <c r="B625" s="282"/>
      <c r="C625" s="283"/>
    </row>
    <row r="626" spans="1:9">
      <c r="A626" s="327"/>
      <c r="B626" s="282"/>
      <c r="C626" s="283"/>
    </row>
    <row r="627" spans="1:9">
      <c r="A627" s="327"/>
      <c r="B627" s="282"/>
      <c r="C627" s="283"/>
    </row>
    <row r="628" spans="1:9" ht="14.4" thickBot="1">
      <c r="A628" s="338"/>
      <c r="B628" s="332"/>
      <c r="C628" s="339"/>
    </row>
    <row r="629" spans="1:9">
      <c r="A629" s="330" t="s">
        <v>351</v>
      </c>
      <c r="B629" s="336">
        <f>SUM(B631:B633)</f>
        <v>0</v>
      </c>
      <c r="C629" s="336">
        <f>SUM(C631:C633)</f>
        <v>0</v>
      </c>
    </row>
    <row r="630" spans="1:9">
      <c r="A630" s="327" t="s">
        <v>148</v>
      </c>
      <c r="B630" s="282"/>
      <c r="C630" s="282"/>
    </row>
    <row r="631" spans="1:9">
      <c r="A631" s="342"/>
      <c r="B631" s="282"/>
      <c r="C631" s="282"/>
    </row>
    <row r="632" spans="1:9">
      <c r="A632" s="342"/>
      <c r="B632" s="282"/>
      <c r="C632" s="282"/>
    </row>
    <row r="633" spans="1:9" ht="14.4" thickBot="1">
      <c r="A633" s="343"/>
      <c r="B633" s="344"/>
      <c r="C633" s="344"/>
    </row>
    <row r="634" spans="1:9">
      <c r="A634" s="421"/>
      <c r="B634" s="421"/>
      <c r="C634" s="421"/>
    </row>
    <row r="635" spans="1:9">
      <c r="A635" s="421"/>
      <c r="B635" s="421"/>
      <c r="C635" s="421"/>
    </row>
    <row r="636" spans="1:9" ht="43.5" customHeight="1">
      <c r="A636" s="553" t="s">
        <v>420</v>
      </c>
      <c r="B636" s="553"/>
      <c r="C636" s="553"/>
      <c r="D636" s="553"/>
      <c r="E636" s="554"/>
      <c r="F636" s="554"/>
      <c r="G636" s="554"/>
      <c r="H636" s="554"/>
      <c r="I636" s="554"/>
    </row>
    <row r="637" spans="1:9" ht="14.4" thickBot="1">
      <c r="A637" s="456"/>
      <c r="B637" s="456"/>
      <c r="C637" s="456"/>
      <c r="D637" s="456"/>
      <c r="E637" s="1"/>
      <c r="F637" s="1"/>
      <c r="G637" s="1"/>
      <c r="H637" s="1"/>
      <c r="I637" s="1"/>
    </row>
    <row r="638" spans="1:9" ht="55.5" customHeight="1" thickBot="1">
      <c r="A638" s="632" t="s">
        <v>434</v>
      </c>
      <c r="B638" s="766"/>
      <c r="C638" s="767"/>
      <c r="D638" s="623"/>
    </row>
    <row r="639" spans="1:9" ht="24.75" customHeight="1" thickBot="1">
      <c r="A639" s="768" t="s">
        <v>167</v>
      </c>
      <c r="B639" s="769"/>
      <c r="C639" s="770" t="s">
        <v>168</v>
      </c>
      <c r="D639" s="771"/>
    </row>
    <row r="640" spans="1:9" ht="20.25" customHeight="1" thickBot="1">
      <c r="A640" s="747"/>
      <c r="B640" s="748"/>
      <c r="C640" s="749"/>
      <c r="D640" s="750"/>
    </row>
    <row r="641" spans="1:7">
      <c r="A641" s="421"/>
      <c r="B641" s="421"/>
      <c r="C641" s="421"/>
    </row>
    <row r="642" spans="1:7">
      <c r="A642" s="421"/>
      <c r="B642" s="421"/>
      <c r="C642" s="421"/>
    </row>
    <row r="643" spans="1:7">
      <c r="A643" s="421"/>
      <c r="B643" s="421"/>
      <c r="C643" s="421"/>
    </row>
    <row r="644" spans="1:7">
      <c r="A644" s="421"/>
      <c r="B644" s="421"/>
      <c r="C644" s="421"/>
    </row>
    <row r="645" spans="1:7">
      <c r="A645" s="421"/>
      <c r="B645" s="421"/>
      <c r="C645" s="421"/>
    </row>
    <row r="646" spans="1:7">
      <c r="A646" s="421"/>
      <c r="B646" s="421"/>
      <c r="C646" s="421"/>
    </row>
    <row r="647" spans="1:7" s="482" customFormat="1">
      <c r="A647" s="481"/>
      <c r="B647" s="481"/>
      <c r="C647" s="481"/>
    </row>
    <row r="648" spans="1:7" s="482" customFormat="1">
      <c r="A648" s="481"/>
      <c r="B648" s="481"/>
      <c r="C648" s="481"/>
    </row>
    <row r="649" spans="1:7" s="482" customFormat="1">
      <c r="A649" s="481"/>
      <c r="B649" s="481"/>
      <c r="C649" s="481"/>
    </row>
    <row r="650" spans="1:7">
      <c r="A650" s="421"/>
      <c r="B650" s="421"/>
      <c r="C650" s="421"/>
    </row>
    <row r="651" spans="1:7">
      <c r="A651" s="421"/>
      <c r="B651" s="421"/>
      <c r="C651" s="421"/>
    </row>
    <row r="652" spans="1:7">
      <c r="A652" s="421"/>
      <c r="B652" s="421"/>
      <c r="C652" s="421"/>
    </row>
    <row r="653" spans="1:7">
      <c r="A653" s="421" t="s">
        <v>411</v>
      </c>
      <c r="B653" s="421"/>
      <c r="C653" s="421"/>
    </row>
    <row r="654" spans="1:7">
      <c r="A654" s="602" t="s">
        <v>394</v>
      </c>
      <c r="B654" s="602"/>
      <c r="C654" s="602"/>
    </row>
    <row r="655" spans="1:7" ht="14.4" thickBot="1">
      <c r="A655" s="421"/>
      <c r="B655" s="421"/>
      <c r="C655" s="421"/>
    </row>
    <row r="656" spans="1:7" ht="23.4" thickBot="1">
      <c r="A656" s="751" t="s">
        <v>88</v>
      </c>
      <c r="B656" s="752"/>
      <c r="C656" s="752"/>
      <c r="D656" s="753"/>
      <c r="E656" s="294" t="s">
        <v>47</v>
      </c>
      <c r="F656" s="295" t="s">
        <v>119</v>
      </c>
      <c r="G656" s="289"/>
    </row>
    <row r="657" spans="1:7" ht="14.25" customHeight="1" thickBot="1">
      <c r="A657" s="754" t="s">
        <v>336</v>
      </c>
      <c r="B657" s="755"/>
      <c r="C657" s="755"/>
      <c r="D657" s="756"/>
      <c r="E657" s="296">
        <f>SUM(E658:E665)</f>
        <v>86006.27</v>
      </c>
      <c r="F657" s="296">
        <f>SUM(F658:F665)</f>
        <v>75987.53</v>
      </c>
      <c r="G657" s="290"/>
    </row>
    <row r="658" spans="1:7">
      <c r="A658" s="757" t="s">
        <v>190</v>
      </c>
      <c r="B658" s="758"/>
      <c r="C658" s="758"/>
      <c r="D658" s="759"/>
      <c r="E658" s="297">
        <v>86006.27</v>
      </c>
      <c r="F658" s="298">
        <v>75987.53</v>
      </c>
      <c r="G658" s="130"/>
    </row>
    <row r="659" spans="1:7">
      <c r="A659" s="781" t="s">
        <v>191</v>
      </c>
      <c r="B659" s="782"/>
      <c r="C659" s="782"/>
      <c r="D659" s="783"/>
      <c r="E659" s="300"/>
      <c r="F659" s="301"/>
      <c r="G659" s="130"/>
    </row>
    <row r="660" spans="1:7">
      <c r="A660" s="781" t="s">
        <v>192</v>
      </c>
      <c r="B660" s="782"/>
      <c r="C660" s="782"/>
      <c r="D660" s="783"/>
      <c r="E660" s="300"/>
      <c r="F660" s="301"/>
      <c r="G660" s="130"/>
    </row>
    <row r="661" spans="1:7">
      <c r="A661" s="784" t="s">
        <v>193</v>
      </c>
      <c r="B661" s="785"/>
      <c r="C661" s="785"/>
      <c r="D661" s="786"/>
      <c r="E661" s="300"/>
      <c r="F661" s="301"/>
      <c r="G661" s="130"/>
    </row>
    <row r="662" spans="1:7">
      <c r="A662" s="781" t="s">
        <v>194</v>
      </c>
      <c r="B662" s="782"/>
      <c r="C662" s="782"/>
      <c r="D662" s="783"/>
      <c r="E662" s="300"/>
      <c r="F662" s="301"/>
      <c r="G662" s="130"/>
    </row>
    <row r="663" spans="1:7">
      <c r="A663" s="787" t="s">
        <v>195</v>
      </c>
      <c r="B663" s="788"/>
      <c r="C663" s="788"/>
      <c r="D663" s="789"/>
      <c r="E663" s="300"/>
      <c r="F663" s="301"/>
      <c r="G663" s="130"/>
    </row>
    <row r="664" spans="1:7">
      <c r="A664" s="787" t="s">
        <v>196</v>
      </c>
      <c r="B664" s="788"/>
      <c r="C664" s="788"/>
      <c r="D664" s="789"/>
      <c r="E664" s="300"/>
      <c r="F664" s="301"/>
      <c r="G664" s="130"/>
    </row>
    <row r="665" spans="1:7" ht="14.4" thickBot="1">
      <c r="A665" s="772" t="s">
        <v>197</v>
      </c>
      <c r="B665" s="773"/>
      <c r="C665" s="773"/>
      <c r="D665" s="774"/>
      <c r="E665" s="302"/>
      <c r="F665" s="303"/>
      <c r="G665" s="130"/>
    </row>
    <row r="666" spans="1:7" ht="14.4" thickBot="1">
      <c r="A666" s="754" t="s">
        <v>330</v>
      </c>
      <c r="B666" s="755"/>
      <c r="C666" s="755"/>
      <c r="D666" s="756"/>
      <c r="E666" s="304">
        <v>-1259.47</v>
      </c>
      <c r="F666" s="305">
        <v>1167.18</v>
      </c>
      <c r="G666" s="291"/>
    </row>
    <row r="667" spans="1:7" ht="14.4" thickBot="1">
      <c r="A667" s="775" t="s">
        <v>331</v>
      </c>
      <c r="B667" s="776"/>
      <c r="C667" s="776"/>
      <c r="D667" s="777"/>
      <c r="E667" s="306"/>
      <c r="F667" s="307"/>
      <c r="G667" s="291"/>
    </row>
    <row r="668" spans="1:7" ht="14.4" thickBot="1">
      <c r="A668" s="775" t="s">
        <v>332</v>
      </c>
      <c r="B668" s="776"/>
      <c r="C668" s="776"/>
      <c r="D668" s="777"/>
      <c r="E668" s="304"/>
      <c r="F668" s="305"/>
      <c r="G668" s="291"/>
    </row>
    <row r="669" spans="1:7" ht="14.4" thickBot="1">
      <c r="A669" s="778" t="s">
        <v>421</v>
      </c>
      <c r="B669" s="779"/>
      <c r="C669" s="779"/>
      <c r="D669" s="780"/>
      <c r="E669" s="304"/>
      <c r="F669" s="305"/>
      <c r="G669" s="291"/>
    </row>
    <row r="670" spans="1:7" ht="14.4" thickBot="1">
      <c r="A670" s="778" t="s">
        <v>333</v>
      </c>
      <c r="B670" s="779"/>
      <c r="C670" s="779"/>
      <c r="D670" s="780"/>
      <c r="E670" s="296">
        <f>E671+E679+E682+E685</f>
        <v>144</v>
      </c>
      <c r="F670" s="296">
        <f>SUM(F671+F679+F682+F685)</f>
        <v>179</v>
      </c>
      <c r="G670" s="290"/>
    </row>
    <row r="671" spans="1:7">
      <c r="A671" s="757" t="s">
        <v>89</v>
      </c>
      <c r="B671" s="758"/>
      <c r="C671" s="758"/>
      <c r="D671" s="759"/>
      <c r="E671" s="308">
        <f>SUM(E672:E678)</f>
        <v>0</v>
      </c>
      <c r="F671" s="308">
        <f>SUM(F672:F678)</f>
        <v>0</v>
      </c>
      <c r="G671" s="292"/>
    </row>
    <row r="672" spans="1:7">
      <c r="A672" s="790" t="s">
        <v>90</v>
      </c>
      <c r="B672" s="791"/>
      <c r="C672" s="791"/>
      <c r="D672" s="792"/>
      <c r="E672" s="309"/>
      <c r="F672" s="310"/>
      <c r="G672" s="293"/>
    </row>
    <row r="673" spans="1:7">
      <c r="A673" s="790" t="s">
        <v>91</v>
      </c>
      <c r="B673" s="791"/>
      <c r="C673" s="791"/>
      <c r="D673" s="792"/>
      <c r="E673" s="309"/>
      <c r="F673" s="310"/>
      <c r="G673" s="293"/>
    </row>
    <row r="674" spans="1:7">
      <c r="A674" s="790" t="s">
        <v>92</v>
      </c>
      <c r="B674" s="791"/>
      <c r="C674" s="791"/>
      <c r="D674" s="792"/>
      <c r="E674" s="309"/>
      <c r="F674" s="310"/>
      <c r="G674" s="293"/>
    </row>
    <row r="675" spans="1:7">
      <c r="A675" s="790" t="s">
        <v>198</v>
      </c>
      <c r="B675" s="791"/>
      <c r="C675" s="791"/>
      <c r="D675" s="792"/>
      <c r="E675" s="309"/>
      <c r="F675" s="310"/>
      <c r="G675" s="293"/>
    </row>
    <row r="676" spans="1:7">
      <c r="A676" s="790" t="s">
        <v>96</v>
      </c>
      <c r="B676" s="791"/>
      <c r="C676" s="791"/>
      <c r="D676" s="792"/>
      <c r="E676" s="309"/>
      <c r="F676" s="310"/>
      <c r="G676" s="293"/>
    </row>
    <row r="677" spans="1:7">
      <c r="A677" s="790" t="s">
        <v>199</v>
      </c>
      <c r="B677" s="791"/>
      <c r="C677" s="791"/>
      <c r="D677" s="792"/>
      <c r="E677" s="309"/>
      <c r="F677" s="310"/>
      <c r="G677" s="293"/>
    </row>
    <row r="678" spans="1:7">
      <c r="A678" s="790" t="s">
        <v>97</v>
      </c>
      <c r="B678" s="791"/>
      <c r="C678" s="791"/>
      <c r="D678" s="792"/>
      <c r="E678" s="309"/>
      <c r="F678" s="310"/>
      <c r="G678" s="293"/>
    </row>
    <row r="679" spans="1:7">
      <c r="A679" s="787" t="s">
        <v>98</v>
      </c>
      <c r="B679" s="788"/>
      <c r="C679" s="788"/>
      <c r="D679" s="789"/>
      <c r="E679" s="311">
        <f>SUM(E680:E681)</f>
        <v>0</v>
      </c>
      <c r="F679" s="311">
        <f>SUM(F680:F681)</f>
        <v>0</v>
      </c>
      <c r="G679" s="292"/>
    </row>
    <row r="680" spans="1:7">
      <c r="A680" s="790" t="s">
        <v>99</v>
      </c>
      <c r="B680" s="791"/>
      <c r="C680" s="791"/>
      <c r="D680" s="792"/>
      <c r="E680" s="309"/>
      <c r="F680" s="310"/>
      <c r="G680" s="293"/>
    </row>
    <row r="681" spans="1:7">
      <c r="A681" s="790" t="s">
        <v>100</v>
      </c>
      <c r="B681" s="791"/>
      <c r="C681" s="791"/>
      <c r="D681" s="792"/>
      <c r="E681" s="309"/>
      <c r="F681" s="310"/>
      <c r="G681" s="293"/>
    </row>
    <row r="682" spans="1:7">
      <c r="A682" s="781" t="s">
        <v>101</v>
      </c>
      <c r="B682" s="782"/>
      <c r="C682" s="782"/>
      <c r="D682" s="783"/>
      <c r="E682" s="311">
        <f>SUM(E683:E684)</f>
        <v>0</v>
      </c>
      <c r="F682" s="311">
        <f>SUM(F683:F684)</f>
        <v>0</v>
      </c>
      <c r="G682" s="292"/>
    </row>
    <row r="683" spans="1:7">
      <c r="A683" s="790" t="s">
        <v>102</v>
      </c>
      <c r="B683" s="791"/>
      <c r="C683" s="791"/>
      <c r="D683" s="792"/>
      <c r="E683" s="309"/>
      <c r="F683" s="310"/>
      <c r="G683" s="293"/>
    </row>
    <row r="684" spans="1:7">
      <c r="A684" s="790" t="s">
        <v>103</v>
      </c>
      <c r="B684" s="791"/>
      <c r="C684" s="791"/>
      <c r="D684" s="792"/>
      <c r="E684" s="309"/>
      <c r="F684" s="310"/>
      <c r="G684" s="293"/>
    </row>
    <row r="685" spans="1:7">
      <c r="A685" s="781" t="s">
        <v>104</v>
      </c>
      <c r="B685" s="782"/>
      <c r="C685" s="782"/>
      <c r="D685" s="783"/>
      <c r="E685" s="311">
        <v>144</v>
      </c>
      <c r="F685" s="311">
        <v>179</v>
      </c>
      <c r="G685" s="292"/>
    </row>
    <row r="686" spans="1:7">
      <c r="A686" s="790" t="s">
        <v>105</v>
      </c>
      <c r="B686" s="791"/>
      <c r="C686" s="791"/>
      <c r="D686" s="792"/>
      <c r="E686" s="300"/>
      <c r="F686" s="301"/>
      <c r="G686" s="130"/>
    </row>
    <row r="687" spans="1:7">
      <c r="A687" s="790" t="s">
        <v>106</v>
      </c>
      <c r="B687" s="791"/>
      <c r="C687" s="791"/>
      <c r="D687" s="792"/>
      <c r="E687" s="300"/>
      <c r="F687" s="301"/>
      <c r="G687" s="130"/>
    </row>
    <row r="688" spans="1:7">
      <c r="A688" s="790" t="s">
        <v>200</v>
      </c>
      <c r="B688" s="791"/>
      <c r="C688" s="791"/>
      <c r="D688" s="792"/>
      <c r="E688" s="312"/>
      <c r="F688" s="299"/>
      <c r="G688" s="130"/>
    </row>
    <row r="689" spans="1:7">
      <c r="A689" s="790" t="s">
        <v>107</v>
      </c>
      <c r="B689" s="791"/>
      <c r="C689" s="791"/>
      <c r="D689" s="792"/>
      <c r="E689" s="300"/>
      <c r="F689" s="301"/>
      <c r="G689" s="130"/>
    </row>
    <row r="690" spans="1:7">
      <c r="A690" s="790" t="s">
        <v>201</v>
      </c>
      <c r="B690" s="791"/>
      <c r="C690" s="791"/>
      <c r="D690" s="792"/>
      <c r="E690" s="300"/>
      <c r="F690" s="301"/>
      <c r="G690" s="130"/>
    </row>
    <row r="691" spans="1:7">
      <c r="A691" s="790" t="s">
        <v>202</v>
      </c>
      <c r="B691" s="791"/>
      <c r="C691" s="791"/>
      <c r="D691" s="792"/>
      <c r="E691" s="300"/>
      <c r="F691" s="301"/>
      <c r="G691" s="130"/>
    </row>
    <row r="692" spans="1:7">
      <c r="A692" s="790" t="s">
        <v>110</v>
      </c>
      <c r="B692" s="791"/>
      <c r="C692" s="791"/>
      <c r="D692" s="792"/>
      <c r="E692" s="300"/>
      <c r="F692" s="301"/>
      <c r="G692" s="130"/>
    </row>
    <row r="693" spans="1:7">
      <c r="A693" s="790" t="s">
        <v>111</v>
      </c>
      <c r="B693" s="791"/>
      <c r="C693" s="791"/>
      <c r="D693" s="792"/>
      <c r="E693" s="300"/>
      <c r="F693" s="301"/>
      <c r="G693" s="130"/>
    </row>
    <row r="694" spans="1:7">
      <c r="A694" s="790" t="s">
        <v>112</v>
      </c>
      <c r="B694" s="791"/>
      <c r="C694" s="791"/>
      <c r="D694" s="792"/>
      <c r="E694" s="300"/>
      <c r="F694" s="301"/>
      <c r="G694" s="130"/>
    </row>
    <row r="695" spans="1:7">
      <c r="A695" s="802" t="s">
        <v>113</v>
      </c>
      <c r="B695" s="803"/>
      <c r="C695" s="803"/>
      <c r="D695" s="804"/>
      <c r="E695" s="300"/>
      <c r="F695" s="301"/>
      <c r="G695" s="130"/>
    </row>
    <row r="696" spans="1:7">
      <c r="A696" s="802" t="s">
        <v>203</v>
      </c>
      <c r="B696" s="803"/>
      <c r="C696" s="803"/>
      <c r="D696" s="804"/>
      <c r="E696" s="300"/>
      <c r="F696" s="301"/>
      <c r="G696" s="130"/>
    </row>
    <row r="697" spans="1:7">
      <c r="A697" s="802" t="s">
        <v>204</v>
      </c>
      <c r="B697" s="803"/>
      <c r="C697" s="803"/>
      <c r="D697" s="804"/>
      <c r="E697" s="300"/>
      <c r="F697" s="301"/>
      <c r="G697" s="130"/>
    </row>
    <row r="698" spans="1:7">
      <c r="A698" s="805" t="s">
        <v>13</v>
      </c>
      <c r="B698" s="806"/>
      <c r="C698" s="806"/>
      <c r="D698" s="807"/>
      <c r="E698" s="300"/>
      <c r="F698" s="301"/>
      <c r="G698" s="130"/>
    </row>
    <row r="699" spans="1:7" ht="14.4" thickBot="1">
      <c r="A699" s="808" t="s">
        <v>335</v>
      </c>
      <c r="B699" s="809"/>
      <c r="C699" s="809"/>
      <c r="D699" s="810"/>
      <c r="E699" s="300">
        <v>144</v>
      </c>
      <c r="F699" s="301">
        <v>179</v>
      </c>
      <c r="G699" s="130"/>
    </row>
    <row r="700" spans="1:7" ht="14.4" thickBot="1">
      <c r="A700" s="811" t="s">
        <v>334</v>
      </c>
      <c r="B700" s="812"/>
      <c r="C700" s="812"/>
      <c r="D700" s="813"/>
      <c r="E700" s="313">
        <f>SUM(E657+E666+E667+E668+E669+E670)</f>
        <v>84890.8</v>
      </c>
      <c r="F700" s="313">
        <f>SUM(F657+F666+F667+F668+F669+F670)</f>
        <v>77333.709999999992</v>
      </c>
      <c r="G700" s="290"/>
    </row>
    <row r="701" spans="1:7" s="932" customFormat="1">
      <c r="A701" s="937"/>
      <c r="B701" s="937"/>
      <c r="C701" s="937"/>
      <c r="D701" s="937"/>
      <c r="E701" s="938"/>
      <c r="F701" s="938"/>
      <c r="G701" s="290"/>
    </row>
    <row r="702" spans="1:7" s="932" customFormat="1">
      <c r="A702" s="937"/>
      <c r="B702" s="937"/>
      <c r="C702" s="937"/>
      <c r="D702" s="937"/>
      <c r="E702" s="938"/>
      <c r="F702" s="938"/>
      <c r="G702" s="290"/>
    </row>
    <row r="704" spans="1:7">
      <c r="A704" s="486" t="s">
        <v>395</v>
      </c>
      <c r="B704" s="550"/>
      <c r="C704" s="550"/>
      <c r="D704" s="550"/>
    </row>
    <row r="705" spans="1:4" ht="14.4" thickBot="1">
      <c r="A705" s="421"/>
      <c r="B705" s="421"/>
      <c r="C705" s="28"/>
    </row>
    <row r="706" spans="1:4" ht="15.6">
      <c r="A706" s="793" t="s">
        <v>165</v>
      </c>
      <c r="B706" s="794"/>
      <c r="C706" s="795" t="s">
        <v>47</v>
      </c>
      <c r="D706" s="795" t="s">
        <v>119</v>
      </c>
    </row>
    <row r="707" spans="1:4" ht="14.4" thickBot="1">
      <c r="A707" s="798"/>
      <c r="B707" s="799"/>
      <c r="C707" s="796"/>
      <c r="D707" s="797"/>
    </row>
    <row r="708" spans="1:4">
      <c r="A708" s="800" t="s">
        <v>217</v>
      </c>
      <c r="B708" s="801"/>
      <c r="C708" s="280">
        <v>166387.39000000001</v>
      </c>
      <c r="D708" s="281">
        <v>113462.39999999999</v>
      </c>
    </row>
    <row r="709" spans="1:4">
      <c r="A709" s="663" t="s">
        <v>218</v>
      </c>
      <c r="B709" s="664"/>
      <c r="C709" s="282"/>
      <c r="D709" s="283"/>
    </row>
    <row r="710" spans="1:4">
      <c r="A710" s="661" t="s">
        <v>219</v>
      </c>
      <c r="B710" s="662"/>
      <c r="C710" s="282">
        <v>99383.679999999993</v>
      </c>
      <c r="D710" s="283">
        <v>198526.84</v>
      </c>
    </row>
    <row r="711" spans="1:4">
      <c r="A711" s="814" t="s">
        <v>220</v>
      </c>
      <c r="B711" s="815"/>
      <c r="C711" s="282"/>
      <c r="D711" s="283"/>
    </row>
    <row r="712" spans="1:4">
      <c r="A712" s="669" t="s">
        <v>422</v>
      </c>
      <c r="B712" s="670"/>
      <c r="C712" s="282"/>
      <c r="D712" s="283"/>
    </row>
    <row r="713" spans="1:4">
      <c r="A713" s="669" t="s">
        <v>337</v>
      </c>
      <c r="B713" s="670"/>
      <c r="C713" s="282">
        <v>6026.9</v>
      </c>
      <c r="D713" s="283">
        <v>5891.67</v>
      </c>
    </row>
    <row r="714" spans="1:4">
      <c r="A714" s="669" t="s">
        <v>221</v>
      </c>
      <c r="B714" s="670"/>
      <c r="C714" s="282"/>
      <c r="D714" s="283"/>
    </row>
    <row r="715" spans="1:4" ht="21.75" customHeight="1">
      <c r="A715" s="708" t="s">
        <v>222</v>
      </c>
      <c r="B715" s="709"/>
      <c r="C715" s="282">
        <v>0</v>
      </c>
      <c r="D715" s="283">
        <v>0</v>
      </c>
    </row>
    <row r="716" spans="1:4">
      <c r="A716" s="814" t="s">
        <v>223</v>
      </c>
      <c r="B716" s="815"/>
      <c r="C716" s="120"/>
      <c r="D716" s="283"/>
    </row>
    <row r="717" spans="1:4" ht="14.4" thickBot="1">
      <c r="A717" s="816" t="s">
        <v>42</v>
      </c>
      <c r="B717" s="817"/>
      <c r="C717" s="314"/>
      <c r="D717" s="315"/>
    </row>
    <row r="718" spans="1:4" ht="16.2" thickBot="1">
      <c r="A718" s="818" t="s">
        <v>162</v>
      </c>
      <c r="B718" s="819"/>
      <c r="C718" s="434">
        <f>SUM(C708:C717)</f>
        <v>271797.97000000003</v>
      </c>
      <c r="D718" s="434">
        <f>SUM(D708:D717)</f>
        <v>317880.90999999997</v>
      </c>
    </row>
    <row r="720" spans="1:4" s="482" customFormat="1"/>
    <row r="721" s="482" customFormat="1"/>
    <row r="722" s="482" customFormat="1"/>
    <row r="723" s="482" customFormat="1"/>
    <row r="724" s="482" customFormat="1"/>
    <row r="725" s="482" customFormat="1"/>
    <row r="726" s="482" customFormat="1"/>
    <row r="727" s="482" customFormat="1"/>
    <row r="728" s="482" customFormat="1"/>
    <row r="729" s="482" customFormat="1"/>
    <row r="730" s="482" customFormat="1"/>
    <row r="731" s="482" customFormat="1"/>
    <row r="732" s="482" customFormat="1"/>
    <row r="733" s="482" customFormat="1"/>
    <row r="734" s="482" customFormat="1"/>
    <row r="735" s="482" customFormat="1"/>
    <row r="736" s="482" customFormat="1"/>
    <row r="737" s="482" customFormat="1"/>
    <row r="738" s="482" customFormat="1"/>
    <row r="739" s="482" customFormat="1"/>
    <row r="740" s="482" customFormat="1"/>
    <row r="741" s="482" customFormat="1"/>
    <row r="742" s="482" customFormat="1"/>
    <row r="743" s="482" customFormat="1"/>
    <row r="744" s="482" customFormat="1"/>
    <row r="745" s="482" customFormat="1"/>
    <row r="746" s="482" customFormat="1"/>
    <row r="747" s="482" customFormat="1"/>
    <row r="748" s="482" customFormat="1"/>
    <row r="749" s="482" customFormat="1"/>
    <row r="750" s="482" customFormat="1"/>
    <row r="751" s="482" customFormat="1"/>
    <row r="752" s="482" customFormat="1"/>
    <row r="753" spans="1:6" s="482" customFormat="1"/>
    <row r="755" spans="1:6">
      <c r="A755" s="602" t="s">
        <v>396</v>
      </c>
      <c r="B755" s="602"/>
      <c r="C755" s="602"/>
    </row>
    <row r="756" spans="1:6" ht="14.4" thickBot="1">
      <c r="A756" s="421"/>
      <c r="B756" s="421"/>
      <c r="C756" s="421"/>
    </row>
    <row r="757" spans="1:6" ht="27" thickBot="1">
      <c r="A757" s="820" t="s">
        <v>166</v>
      </c>
      <c r="B757" s="821"/>
      <c r="C757" s="821"/>
      <c r="D757" s="822"/>
      <c r="E757" s="278" t="s">
        <v>47</v>
      </c>
      <c r="F757" s="174" t="s">
        <v>119</v>
      </c>
    </row>
    <row r="758" spans="1:6" ht="14.4" thickBot="1">
      <c r="A758" s="653" t="s">
        <v>423</v>
      </c>
      <c r="B758" s="829"/>
      <c r="C758" s="829"/>
      <c r="D758" s="830"/>
      <c r="E758" s="316">
        <f>E759+E760+E761</f>
        <v>0</v>
      </c>
      <c r="F758" s="316">
        <f>F759+F760+F761</f>
        <v>0</v>
      </c>
    </row>
    <row r="759" spans="1:6">
      <c r="A759" s="831" t="s">
        <v>205</v>
      </c>
      <c r="B759" s="832"/>
      <c r="C759" s="832"/>
      <c r="D759" s="833"/>
      <c r="E759" s="317"/>
      <c r="F759" s="318"/>
    </row>
    <row r="760" spans="1:6">
      <c r="A760" s="834" t="s">
        <v>206</v>
      </c>
      <c r="B760" s="835"/>
      <c r="C760" s="835"/>
      <c r="D760" s="836"/>
      <c r="E760" s="285"/>
      <c r="F760" s="286"/>
    </row>
    <row r="761" spans="1:6" ht="14.4" thickBot="1">
      <c r="A761" s="837" t="s">
        <v>207</v>
      </c>
      <c r="B761" s="838"/>
      <c r="C761" s="838"/>
      <c r="D761" s="839"/>
      <c r="E761" s="319"/>
      <c r="F761" s="320"/>
    </row>
    <row r="762" spans="1:6" ht="14.4" thickBot="1">
      <c r="A762" s="840" t="s">
        <v>338</v>
      </c>
      <c r="B762" s="841"/>
      <c r="C762" s="841"/>
      <c r="D762" s="842"/>
      <c r="E762" s="316">
        <v>0</v>
      </c>
      <c r="F762" s="321">
        <v>0</v>
      </c>
    </row>
    <row r="763" spans="1:6" ht="14.4" thickBot="1">
      <c r="A763" s="843" t="s">
        <v>339</v>
      </c>
      <c r="B763" s="844"/>
      <c r="C763" s="844"/>
      <c r="D763" s="845"/>
      <c r="E763" s="322">
        <f>SUM(E764:E773)</f>
        <v>11005.23</v>
      </c>
      <c r="F763" s="322">
        <f>SUM(F764:F773)</f>
        <v>54465.39</v>
      </c>
    </row>
    <row r="764" spans="1:6">
      <c r="A764" s="823" t="s">
        <v>208</v>
      </c>
      <c r="B764" s="824"/>
      <c r="C764" s="824"/>
      <c r="D764" s="825"/>
      <c r="E764" s="324"/>
      <c r="F764" s="324"/>
    </row>
    <row r="765" spans="1:6">
      <c r="A765" s="826" t="s">
        <v>209</v>
      </c>
      <c r="B765" s="827"/>
      <c r="C765" s="827"/>
      <c r="D765" s="828"/>
      <c r="E765" s="326"/>
      <c r="F765" s="326"/>
    </row>
    <row r="766" spans="1:6">
      <c r="A766" s="826" t="s">
        <v>210</v>
      </c>
      <c r="B766" s="827"/>
      <c r="C766" s="827"/>
      <c r="D766" s="828"/>
      <c r="E766" s="285"/>
      <c r="F766" s="285"/>
    </row>
    <row r="767" spans="1:6">
      <c r="A767" s="826" t="s">
        <v>211</v>
      </c>
      <c r="B767" s="827"/>
      <c r="C767" s="827"/>
      <c r="D767" s="828"/>
      <c r="E767" s="285"/>
      <c r="F767" s="286"/>
    </row>
    <row r="768" spans="1:6">
      <c r="A768" s="826" t="s">
        <v>212</v>
      </c>
      <c r="B768" s="827"/>
      <c r="C768" s="827"/>
      <c r="D768" s="828"/>
      <c r="E768" s="285">
        <v>0</v>
      </c>
      <c r="F768" s="286"/>
    </row>
    <row r="769" spans="1:6">
      <c r="A769" s="826" t="s">
        <v>213</v>
      </c>
      <c r="B769" s="827"/>
      <c r="C769" s="827"/>
      <c r="D769" s="828"/>
      <c r="E769" s="328"/>
      <c r="F769" s="329"/>
    </row>
    <row r="770" spans="1:6">
      <c r="A770" s="826" t="s">
        <v>214</v>
      </c>
      <c r="B770" s="827"/>
      <c r="C770" s="827"/>
      <c r="D770" s="828"/>
      <c r="E770" s="328"/>
      <c r="F770" s="329"/>
    </row>
    <row r="771" spans="1:6">
      <c r="A771" s="834" t="s">
        <v>215</v>
      </c>
      <c r="B771" s="835"/>
      <c r="C771" s="835"/>
      <c r="D771" s="836"/>
      <c r="E771" s="285"/>
      <c r="F771" s="286"/>
    </row>
    <row r="772" spans="1:6">
      <c r="A772" s="834" t="s">
        <v>216</v>
      </c>
      <c r="B772" s="835"/>
      <c r="C772" s="835"/>
      <c r="D772" s="836"/>
      <c r="E772" s="328"/>
      <c r="F772" s="329"/>
    </row>
    <row r="773" spans="1:6" ht="14.4" thickBot="1">
      <c r="A773" s="837" t="s">
        <v>424</v>
      </c>
      <c r="B773" s="838"/>
      <c r="C773" s="838"/>
      <c r="D773" s="839"/>
      <c r="E773" s="328">
        <v>11005.23</v>
      </c>
      <c r="F773" s="329">
        <v>54465.39</v>
      </c>
    </row>
    <row r="774" spans="1:6" ht="14.4" thickBot="1">
      <c r="A774" s="855" t="s">
        <v>162</v>
      </c>
      <c r="B774" s="856"/>
      <c r="C774" s="856"/>
      <c r="D774" s="857"/>
      <c r="E774" s="202">
        <f>SUM(E758+E762+E763)</f>
        <v>11005.23</v>
      </c>
      <c r="F774" s="202">
        <f>SUM(F758+F762+F763)</f>
        <v>54465.39</v>
      </c>
    </row>
    <row r="777" spans="1:6">
      <c r="A777" s="486" t="s">
        <v>397</v>
      </c>
      <c r="B777" s="550"/>
      <c r="C777" s="550"/>
      <c r="D777" s="550"/>
    </row>
    <row r="778" spans="1:6" ht="14.4" thickBot="1">
      <c r="A778" s="421"/>
      <c r="B778" s="421"/>
      <c r="C778" s="28"/>
      <c r="D778" s="28"/>
    </row>
    <row r="779" spans="1:6" ht="27" thickBot="1">
      <c r="A779" s="590" t="s">
        <v>95</v>
      </c>
      <c r="B779" s="591"/>
      <c r="C779" s="591"/>
      <c r="D779" s="592"/>
      <c r="E779" s="278" t="s">
        <v>47</v>
      </c>
      <c r="F779" s="174" t="s">
        <v>119</v>
      </c>
    </row>
    <row r="780" spans="1:6" ht="30.75" customHeight="1" thickBot="1">
      <c r="A780" s="846" t="s">
        <v>340</v>
      </c>
      <c r="B780" s="847"/>
      <c r="C780" s="847"/>
      <c r="D780" s="848"/>
      <c r="E780" s="284"/>
      <c r="F780" s="284"/>
    </row>
    <row r="781" spans="1:6" ht="14.4" thickBot="1">
      <c r="A781" s="653" t="s">
        <v>341</v>
      </c>
      <c r="B781" s="829"/>
      <c r="C781" s="829"/>
      <c r="D781" s="830"/>
      <c r="E781" s="279">
        <f>SUM(E782+E783+E788)</f>
        <v>936.8</v>
      </c>
      <c r="F781" s="279">
        <f>SUM(F782+F783+F788)</f>
        <v>705.12</v>
      </c>
    </row>
    <row r="782" spans="1:6">
      <c r="A782" s="849" t="s">
        <v>342</v>
      </c>
      <c r="B782" s="850"/>
      <c r="C782" s="850"/>
      <c r="D782" s="851"/>
      <c r="E782" s="228"/>
      <c r="F782" s="228"/>
    </row>
    <row r="783" spans="1:6">
      <c r="A783" s="597" t="s">
        <v>114</v>
      </c>
      <c r="B783" s="852"/>
      <c r="C783" s="852"/>
      <c r="D783" s="853"/>
      <c r="E783" s="331">
        <f>SUM(E785:E787)</f>
        <v>317.64</v>
      </c>
      <c r="F783" s="331">
        <f>SUM(F785:F787)</f>
        <v>0</v>
      </c>
    </row>
    <row r="784" spans="1:6">
      <c r="A784" s="607" t="s">
        <v>224</v>
      </c>
      <c r="B784" s="854"/>
      <c r="C784" s="854"/>
      <c r="D784" s="677"/>
      <c r="E784" s="287"/>
      <c r="F784" s="287"/>
    </row>
    <row r="785" spans="1:6">
      <c r="A785" s="607" t="s">
        <v>225</v>
      </c>
      <c r="B785" s="854"/>
      <c r="C785" s="854"/>
      <c r="D785" s="677"/>
      <c r="E785" s="287"/>
      <c r="F785" s="287"/>
    </row>
    <row r="786" spans="1:6">
      <c r="A786" s="607" t="s">
        <v>425</v>
      </c>
      <c r="B786" s="854"/>
      <c r="C786" s="854"/>
      <c r="D786" s="677"/>
      <c r="E786" s="282">
        <v>317.64</v>
      </c>
      <c r="F786" s="282"/>
    </row>
    <row r="787" spans="1:6">
      <c r="A787" s="607" t="s">
        <v>426</v>
      </c>
      <c r="B787" s="854"/>
      <c r="C787" s="854"/>
      <c r="D787" s="677"/>
      <c r="E787" s="282"/>
      <c r="F787" s="282"/>
    </row>
    <row r="788" spans="1:6">
      <c r="A788" s="678" t="s">
        <v>123</v>
      </c>
      <c r="B788" s="873"/>
      <c r="C788" s="873"/>
      <c r="D788" s="679"/>
      <c r="E788" s="331">
        <f>SUM(E789:E793)</f>
        <v>619.16</v>
      </c>
      <c r="F788" s="331">
        <f>SUM(F789:F793)</f>
        <v>705.12</v>
      </c>
    </row>
    <row r="789" spans="1:6">
      <c r="A789" s="607" t="s">
        <v>269</v>
      </c>
      <c r="B789" s="854"/>
      <c r="C789" s="854"/>
      <c r="D789" s="677"/>
      <c r="E789" s="282"/>
      <c r="F789" s="282"/>
    </row>
    <row r="790" spans="1:6">
      <c r="A790" s="607" t="s">
        <v>270</v>
      </c>
      <c r="B790" s="854"/>
      <c r="C790" s="854"/>
      <c r="D790" s="677"/>
      <c r="E790" s="282"/>
      <c r="F790" s="282"/>
    </row>
    <row r="791" spans="1:6">
      <c r="A791" s="858" t="s">
        <v>226</v>
      </c>
      <c r="B791" s="859"/>
      <c r="C791" s="859"/>
      <c r="D791" s="860"/>
      <c r="E791" s="282"/>
      <c r="F791" s="282"/>
    </row>
    <row r="792" spans="1:6">
      <c r="A792" s="858" t="s">
        <v>227</v>
      </c>
      <c r="B792" s="859"/>
      <c r="C792" s="859"/>
      <c r="D792" s="860"/>
      <c r="E792" s="282"/>
      <c r="F792" s="282"/>
    </row>
    <row r="793" spans="1:6" ht="14.4" thickBot="1">
      <c r="A793" s="861" t="s">
        <v>343</v>
      </c>
      <c r="B793" s="862"/>
      <c r="C793" s="862"/>
      <c r="D793" s="863"/>
      <c r="E793" s="332">
        <v>619.16</v>
      </c>
      <c r="F793" s="332">
        <v>705.12</v>
      </c>
    </row>
    <row r="794" spans="1:6" ht="14.4" thickBot="1">
      <c r="A794" s="864" t="s">
        <v>344</v>
      </c>
      <c r="B794" s="865"/>
      <c r="C794" s="865"/>
      <c r="D794" s="866"/>
      <c r="E794" s="333">
        <f>SUM(E780+E781)</f>
        <v>936.8</v>
      </c>
      <c r="F794" s="333">
        <f>SUM(F780+F781)</f>
        <v>705.12</v>
      </c>
    </row>
    <row r="796" spans="1:6" s="482" customFormat="1"/>
    <row r="797" spans="1:6" s="482" customFormat="1"/>
    <row r="798" spans="1:6" s="482" customFormat="1"/>
    <row r="799" spans="1:6" s="482" customFormat="1"/>
    <row r="800" spans="1:6" s="482" customFormat="1"/>
    <row r="801" spans="1:6" s="482" customFormat="1"/>
    <row r="802" spans="1:6" s="482" customFormat="1"/>
    <row r="803" spans="1:6" s="482" customFormat="1"/>
    <row r="804" spans="1:6" s="482" customFormat="1"/>
    <row r="806" spans="1:6">
      <c r="A806" s="212" t="s">
        <v>398</v>
      </c>
      <c r="B806" s="5"/>
      <c r="C806" s="5"/>
    </row>
    <row r="807" spans="1:6" ht="14.4" thickBot="1">
      <c r="A807"/>
      <c r="B807"/>
      <c r="C807"/>
    </row>
    <row r="808" spans="1:6" ht="31.8" thickBot="1">
      <c r="A808" s="867"/>
      <c r="B808" s="868"/>
      <c r="C808" s="868"/>
      <c r="D808" s="869"/>
      <c r="E808" s="122" t="s">
        <v>47</v>
      </c>
      <c r="F808" s="121" t="s">
        <v>119</v>
      </c>
    </row>
    <row r="809" spans="1:6" ht="14.4" thickBot="1">
      <c r="A809" s="870" t="s">
        <v>345</v>
      </c>
      <c r="B809" s="871"/>
      <c r="C809" s="871"/>
      <c r="D809" s="872"/>
      <c r="E809" s="279">
        <f>SUM(E810:E811)</f>
        <v>0</v>
      </c>
      <c r="F809" s="279">
        <f>SUM(F810:F811)</f>
        <v>0</v>
      </c>
    </row>
    <row r="810" spans="1:6">
      <c r="A810" s="886" t="s">
        <v>94</v>
      </c>
      <c r="B810" s="887"/>
      <c r="C810" s="887"/>
      <c r="D810" s="888"/>
      <c r="E810" s="334"/>
      <c r="F810" s="335"/>
    </row>
    <row r="811" spans="1:6" ht="14.4" thickBot="1">
      <c r="A811" s="889" t="s">
        <v>108</v>
      </c>
      <c r="B811" s="890"/>
      <c r="C811" s="890"/>
      <c r="D811" s="891"/>
      <c r="E811" s="336"/>
      <c r="F811" s="181"/>
    </row>
    <row r="812" spans="1:6" ht="14.4" thickBot="1">
      <c r="A812" s="892" t="s">
        <v>346</v>
      </c>
      <c r="B812" s="893"/>
      <c r="C812" s="893"/>
      <c r="D812" s="894"/>
      <c r="E812" s="279">
        <f>SUM(E813:E814)</f>
        <v>193.16000000000003</v>
      </c>
      <c r="F812" s="279">
        <f>SUM(F813:F814)</f>
        <v>222.76</v>
      </c>
    </row>
    <row r="813" spans="1:6" ht="22.5" customHeight="1">
      <c r="A813" s="895" t="s">
        <v>427</v>
      </c>
      <c r="B813" s="896"/>
      <c r="C813" s="896"/>
      <c r="D813" s="897"/>
      <c r="E813" s="280">
        <v>157.49</v>
      </c>
      <c r="F813" s="281">
        <v>140.24</v>
      </c>
    </row>
    <row r="814" spans="1:6" ht="15.75" customHeight="1" thickBot="1">
      <c r="A814" s="898" t="s">
        <v>228</v>
      </c>
      <c r="B814" s="899"/>
      <c r="C814" s="899"/>
      <c r="D814" s="900"/>
      <c r="E814" s="314">
        <v>35.67</v>
      </c>
      <c r="F814" s="315">
        <v>82.52</v>
      </c>
    </row>
    <row r="815" spans="1:6" ht="14.4" thickBot="1">
      <c r="A815" s="892" t="s">
        <v>347</v>
      </c>
      <c r="B815" s="893"/>
      <c r="C815" s="893"/>
      <c r="D815" s="894"/>
      <c r="E815" s="279">
        <f>SUM(E816:E821)</f>
        <v>0</v>
      </c>
      <c r="F815" s="279">
        <f>SUM(F816:F821)</f>
        <v>0</v>
      </c>
    </row>
    <row r="816" spans="1:6">
      <c r="A816" s="874" t="s">
        <v>14</v>
      </c>
      <c r="B816" s="875"/>
      <c r="C816" s="875"/>
      <c r="D816" s="876"/>
      <c r="E816" s="280"/>
      <c r="F816" s="281"/>
    </row>
    <row r="817" spans="1:6">
      <c r="A817" s="877" t="s">
        <v>252</v>
      </c>
      <c r="B817" s="878"/>
      <c r="C817" s="878"/>
      <c r="D817" s="879"/>
      <c r="E817" s="280"/>
      <c r="F817" s="281"/>
    </row>
    <row r="818" spans="1:6">
      <c r="A818" s="880" t="s">
        <v>229</v>
      </c>
      <c r="B818" s="881"/>
      <c r="C818" s="881"/>
      <c r="D818" s="882"/>
      <c r="E818" s="282"/>
      <c r="F818" s="283"/>
    </row>
    <row r="819" spans="1:6">
      <c r="A819" s="880" t="s">
        <v>230</v>
      </c>
      <c r="B819" s="881"/>
      <c r="C819" s="881"/>
      <c r="D819" s="882"/>
      <c r="E819" s="314"/>
      <c r="F819" s="315"/>
    </row>
    <row r="820" spans="1:6">
      <c r="A820" s="880" t="s">
        <v>231</v>
      </c>
      <c r="B820" s="881"/>
      <c r="C820" s="881"/>
      <c r="D820" s="882"/>
      <c r="E820" s="314"/>
      <c r="F820" s="315"/>
    </row>
    <row r="821" spans="1:6" ht="14.4" thickBot="1">
      <c r="A821" s="883" t="s">
        <v>348</v>
      </c>
      <c r="B821" s="884"/>
      <c r="C821" s="884"/>
      <c r="D821" s="885"/>
      <c r="E821" s="314"/>
      <c r="F821" s="315"/>
    </row>
    <row r="822" spans="1:6" ht="16.2" thickBot="1">
      <c r="A822" s="818" t="s">
        <v>162</v>
      </c>
      <c r="B822" s="901"/>
      <c r="C822" s="901"/>
      <c r="D822" s="819"/>
      <c r="E822" s="435">
        <f>SUM(E809+E812+E815)</f>
        <v>193.16000000000003</v>
      </c>
      <c r="F822" s="435">
        <f>SUM(F809+F812+F815)</f>
        <v>222.76</v>
      </c>
    </row>
    <row r="825" spans="1:6">
      <c r="A825" s="602" t="s">
        <v>399</v>
      </c>
      <c r="B825" s="602"/>
      <c r="C825" s="602"/>
    </row>
    <row r="826" spans="1:6" ht="14.4" thickBot="1">
      <c r="A826" s="337"/>
      <c r="B826" s="154"/>
      <c r="C826" s="154"/>
    </row>
    <row r="827" spans="1:6" ht="27" thickBot="1">
      <c r="A827" s="590"/>
      <c r="B827" s="591"/>
      <c r="C827" s="591"/>
      <c r="D827" s="592"/>
      <c r="E827" s="278" t="s">
        <v>47</v>
      </c>
      <c r="F827" s="174" t="s">
        <v>119</v>
      </c>
    </row>
    <row r="828" spans="1:6" ht="14.4" thickBot="1">
      <c r="A828" s="653" t="s">
        <v>346</v>
      </c>
      <c r="B828" s="829"/>
      <c r="C828" s="829"/>
      <c r="D828" s="830"/>
      <c r="E828" s="279">
        <f>E829+E830</f>
        <v>0</v>
      </c>
      <c r="F828" s="279">
        <f>F829+F830</f>
        <v>0</v>
      </c>
    </row>
    <row r="829" spans="1:6">
      <c r="A829" s="823" t="s">
        <v>232</v>
      </c>
      <c r="B829" s="824"/>
      <c r="C829" s="824"/>
      <c r="D829" s="825"/>
      <c r="E829" s="334"/>
      <c r="F829" s="335"/>
    </row>
    <row r="830" spans="1:6" ht="14.4" thickBot="1">
      <c r="A830" s="902" t="s">
        <v>233</v>
      </c>
      <c r="B830" s="903"/>
      <c r="C830" s="903"/>
      <c r="D830" s="904"/>
      <c r="E830" s="332"/>
      <c r="F830" s="339"/>
    </row>
    <row r="831" spans="1:6" ht="14.4" thickBot="1">
      <c r="A831" s="653" t="s">
        <v>349</v>
      </c>
      <c r="B831" s="829"/>
      <c r="C831" s="829"/>
      <c r="D831" s="830"/>
      <c r="E831" s="279">
        <f>SUM(E832:E839)</f>
        <v>21.16</v>
      </c>
      <c r="F831" s="279">
        <f>SUM(F832:F839)</f>
        <v>16.100000000000001</v>
      </c>
    </row>
    <row r="832" spans="1:6">
      <c r="A832" s="823" t="s">
        <v>127</v>
      </c>
      <c r="B832" s="824"/>
      <c r="C832" s="824"/>
      <c r="D832" s="825"/>
      <c r="E832" s="280"/>
      <c r="F832" s="280"/>
    </row>
    <row r="833" spans="1:6">
      <c r="A833" s="826" t="s">
        <v>128</v>
      </c>
      <c r="B833" s="827"/>
      <c r="C833" s="827"/>
      <c r="D833" s="828"/>
      <c r="E833" s="282"/>
      <c r="F833" s="282"/>
    </row>
    <row r="834" spans="1:6">
      <c r="A834" s="826" t="s">
        <v>15</v>
      </c>
      <c r="B834" s="827"/>
      <c r="C834" s="827"/>
      <c r="D834" s="828"/>
      <c r="E834" s="282"/>
      <c r="F834" s="282"/>
    </row>
    <row r="835" spans="1:6">
      <c r="A835" s="834" t="s">
        <v>234</v>
      </c>
      <c r="B835" s="835"/>
      <c r="C835" s="835"/>
      <c r="D835" s="836"/>
      <c r="E835" s="282"/>
      <c r="F835" s="282"/>
    </row>
    <row r="836" spans="1:6">
      <c r="A836" s="834" t="s">
        <v>235</v>
      </c>
      <c r="B836" s="835"/>
      <c r="C836" s="835"/>
      <c r="D836" s="836"/>
      <c r="E836" s="314">
        <v>21.16</v>
      </c>
      <c r="F836" s="314">
        <v>16.100000000000001</v>
      </c>
    </row>
    <row r="837" spans="1:6">
      <c r="A837" s="834" t="s">
        <v>248</v>
      </c>
      <c r="B837" s="835"/>
      <c r="C837" s="835"/>
      <c r="D837" s="836"/>
      <c r="E837" s="314"/>
      <c r="F837" s="314"/>
    </row>
    <row r="838" spans="1:6">
      <c r="A838" s="834" t="s">
        <v>249</v>
      </c>
      <c r="B838" s="835"/>
      <c r="C838" s="835"/>
      <c r="D838" s="836"/>
      <c r="E838" s="314"/>
      <c r="F838" s="314"/>
    </row>
    <row r="839" spans="1:6" ht="14.4" thickBot="1">
      <c r="A839" s="912" t="s">
        <v>302</v>
      </c>
      <c r="B839" s="913"/>
      <c r="C839" s="913"/>
      <c r="D839" s="914"/>
      <c r="E839" s="314"/>
      <c r="F839" s="314"/>
    </row>
    <row r="840" spans="1:6" ht="14.4" thickBot="1">
      <c r="A840" s="659"/>
      <c r="B840" s="915"/>
      <c r="C840" s="915"/>
      <c r="D840" s="660"/>
      <c r="E840" s="202">
        <f>SUM(E828+E831)</f>
        <v>21.16</v>
      </c>
      <c r="F840" s="202">
        <f>SUM(F828+F831)</f>
        <v>16.100000000000001</v>
      </c>
    </row>
    <row r="842" spans="1:6" s="482" customFormat="1"/>
    <row r="843" spans="1:6" s="482" customFormat="1"/>
    <row r="844" spans="1:6" s="482" customFormat="1"/>
    <row r="845" spans="1:6" s="482" customFormat="1"/>
    <row r="846" spans="1:6" s="482" customFormat="1"/>
    <row r="847" spans="1:6" s="482" customFormat="1"/>
    <row r="853" spans="1:6" ht="15.6">
      <c r="A853" s="916" t="s">
        <v>400</v>
      </c>
      <c r="B853" s="916"/>
      <c r="C853" s="916"/>
      <c r="D853" s="916"/>
      <c r="E853" s="916"/>
      <c r="F853" s="916"/>
    </row>
    <row r="854" spans="1:6" ht="14.4" thickBot="1">
      <c r="A854" s="345"/>
      <c r="B854" s="182"/>
      <c r="C854" s="182"/>
      <c r="D854" s="182"/>
      <c r="E854" s="182"/>
      <c r="F854" s="182"/>
    </row>
    <row r="855" spans="1:6" ht="14.4" thickBot="1">
      <c r="A855" s="917" t="s">
        <v>140</v>
      </c>
      <c r="B855" s="918"/>
      <c r="C855" s="920" t="s">
        <v>160</v>
      </c>
      <c r="D855" s="921"/>
      <c r="E855" s="921"/>
      <c r="F855" s="922"/>
    </row>
    <row r="856" spans="1:6" ht="14.4" thickBot="1">
      <c r="A856" s="768"/>
      <c r="B856" s="919"/>
      <c r="C856" s="346" t="s">
        <v>132</v>
      </c>
      <c r="D856" s="347" t="s">
        <v>133</v>
      </c>
      <c r="E856" s="348" t="s">
        <v>134</v>
      </c>
      <c r="F856" s="347" t="s">
        <v>135</v>
      </c>
    </row>
    <row r="857" spans="1:6">
      <c r="A857" s="905" t="s">
        <v>23</v>
      </c>
      <c r="B857" s="906"/>
      <c r="C857" s="247">
        <f>SUM(C858:C860)</f>
        <v>0</v>
      </c>
      <c r="D857" s="247">
        <f>SUM(D858:D860)</f>
        <v>2383.6</v>
      </c>
      <c r="E857" s="247">
        <f>SUM(E858:E860)</f>
        <v>0</v>
      </c>
      <c r="F857" s="141">
        <f>SUM(F858:F860)</f>
        <v>32218.04</v>
      </c>
    </row>
    <row r="858" spans="1:6">
      <c r="A858" s="907" t="s">
        <v>439</v>
      </c>
      <c r="B858" s="908"/>
      <c r="C858" s="247"/>
      <c r="D858" s="141">
        <v>2383.6</v>
      </c>
      <c r="E858" s="288">
        <v>0</v>
      </c>
      <c r="F858" s="141">
        <v>32218.04</v>
      </c>
    </row>
    <row r="859" spans="1:6">
      <c r="A859" s="907" t="s">
        <v>109</v>
      </c>
      <c r="B859" s="908"/>
      <c r="C859" s="247"/>
      <c r="D859" s="141"/>
      <c r="E859" s="288"/>
      <c r="F859" s="141"/>
    </row>
    <row r="860" spans="1:6">
      <c r="A860" s="907" t="s">
        <v>109</v>
      </c>
      <c r="B860" s="908"/>
      <c r="C860" s="247"/>
      <c r="D860" s="141"/>
      <c r="E860" s="288"/>
      <c r="F860" s="141"/>
    </row>
    <row r="861" spans="1:6">
      <c r="A861" s="909" t="s">
        <v>48</v>
      </c>
      <c r="B861" s="910"/>
      <c r="C861" s="247"/>
      <c r="D861" s="141"/>
      <c r="E861" s="288"/>
      <c r="F861" s="141"/>
    </row>
    <row r="862" spans="1:6" ht="14.4" thickBot="1">
      <c r="A862" s="911" t="s">
        <v>30</v>
      </c>
      <c r="B862" s="631"/>
      <c r="C862" s="349"/>
      <c r="D862" s="350"/>
      <c r="E862" s="351"/>
      <c r="F862" s="350"/>
    </row>
    <row r="863" spans="1:6" ht="14.4" thickBot="1">
      <c r="A863" s="927" t="s">
        <v>38</v>
      </c>
      <c r="B863" s="928"/>
      <c r="C863" s="352">
        <f>C857+C861+C862</f>
        <v>0</v>
      </c>
      <c r="D863" s="352">
        <f>D857+D861+D862</f>
        <v>2383.6</v>
      </c>
      <c r="E863" s="352">
        <f>E857+E861+E862</f>
        <v>0</v>
      </c>
      <c r="F863" s="353">
        <f>F857+F861+F862</f>
        <v>32218.04</v>
      </c>
    </row>
    <row r="866" spans="1:6" ht="30" customHeight="1">
      <c r="A866" s="553" t="s">
        <v>412</v>
      </c>
      <c r="B866" s="553"/>
      <c r="C866" s="553"/>
      <c r="D866" s="553"/>
      <c r="E866" s="723"/>
      <c r="F866" s="723"/>
    </row>
    <row r="868" spans="1:6">
      <c r="A868" s="929" t="s">
        <v>352</v>
      </c>
      <c r="B868" s="929"/>
      <c r="C868" s="929"/>
      <c r="D868" s="929"/>
    </row>
    <row r="869" spans="1:6" ht="14.4" thickBot="1">
      <c r="A869" s="75"/>
      <c r="B869" s="182"/>
      <c r="C869" s="182"/>
      <c r="D869" s="182"/>
    </row>
    <row r="870" spans="1:6" ht="53.4" thickBot="1">
      <c r="A870" s="626" t="s">
        <v>121</v>
      </c>
      <c r="B870" s="627"/>
      <c r="C870" s="249" t="s">
        <v>70</v>
      </c>
      <c r="D870" s="249" t="s">
        <v>69</v>
      </c>
    </row>
    <row r="871" spans="1:6" ht="14.4" thickBot="1">
      <c r="A871" s="690" t="s">
        <v>122</v>
      </c>
      <c r="B871" s="930"/>
      <c r="C871" s="479">
        <v>83</v>
      </c>
      <c r="D871" s="480">
        <v>82</v>
      </c>
    </row>
    <row r="874" spans="1:6">
      <c r="A874" s="422" t="s">
        <v>353</v>
      </c>
      <c r="B874" s="1"/>
      <c r="C874" s="1"/>
      <c r="D874" s="1"/>
      <c r="E874" s="1"/>
    </row>
    <row r="875" spans="1:6" ht="16.2" thickBot="1">
      <c r="A875" s="182"/>
      <c r="B875" s="354"/>
      <c r="C875" s="354"/>
      <c r="D875" s="182"/>
      <c r="E875" s="182"/>
    </row>
    <row r="876" spans="1:6" ht="53.4" thickBot="1">
      <c r="A876" s="346" t="s">
        <v>33</v>
      </c>
      <c r="B876" s="347" t="s">
        <v>34</v>
      </c>
      <c r="C876" s="347" t="s">
        <v>116</v>
      </c>
      <c r="D876" s="78" t="s">
        <v>35</v>
      </c>
      <c r="E876" s="79" t="s">
        <v>36</v>
      </c>
    </row>
    <row r="877" spans="1:6">
      <c r="A877" s="355" t="s">
        <v>136</v>
      </c>
      <c r="B877" s="144"/>
      <c r="C877" s="144"/>
      <c r="D877" s="356"/>
      <c r="E877" s="144"/>
    </row>
    <row r="878" spans="1:6">
      <c r="A878" s="357" t="s">
        <v>137</v>
      </c>
      <c r="B878" s="94"/>
      <c r="C878" s="94"/>
      <c r="D878" s="93"/>
      <c r="E878" s="94"/>
    </row>
    <row r="879" spans="1:6">
      <c r="A879" s="357" t="s">
        <v>138</v>
      </c>
      <c r="B879" s="94"/>
      <c r="C879" s="94"/>
      <c r="D879" s="93"/>
      <c r="E879" s="94"/>
    </row>
    <row r="880" spans="1:6">
      <c r="A880" s="357" t="s">
        <v>139</v>
      </c>
      <c r="B880" s="94"/>
      <c r="C880" s="94"/>
      <c r="D880" s="93"/>
      <c r="E880" s="94"/>
    </row>
    <row r="881" spans="1:5">
      <c r="A881" s="357" t="s">
        <v>141</v>
      </c>
      <c r="B881" s="94"/>
      <c r="C881" s="94"/>
      <c r="D881" s="93"/>
      <c r="E881" s="94"/>
    </row>
    <row r="882" spans="1:5">
      <c r="A882" s="357" t="s">
        <v>149</v>
      </c>
      <c r="B882" s="94"/>
      <c r="C882" s="94"/>
      <c r="D882" s="93"/>
      <c r="E882" s="94"/>
    </row>
    <row r="883" spans="1:5">
      <c r="A883" s="357" t="s">
        <v>150</v>
      </c>
      <c r="B883" s="94"/>
      <c r="C883" s="94"/>
      <c r="D883" s="93"/>
      <c r="E883" s="94"/>
    </row>
    <row r="884" spans="1:5" ht="14.4" thickBot="1">
      <c r="A884" s="358" t="s">
        <v>124</v>
      </c>
      <c r="B884" s="359"/>
      <c r="C884" s="359"/>
      <c r="D884" s="360"/>
      <c r="E884" s="359"/>
    </row>
    <row r="886" spans="1:5" s="482" customFormat="1"/>
    <row r="887" spans="1:5" s="482" customFormat="1"/>
    <row r="888" spans="1:5" s="482" customFormat="1"/>
    <row r="889" spans="1:5" s="482" customFormat="1"/>
    <row r="890" spans="1:5" s="482" customFormat="1"/>
    <row r="891" spans="1:5" s="482" customFormat="1"/>
    <row r="892" spans="1:5" s="482" customFormat="1"/>
    <row r="893" spans="1:5" s="482" customFormat="1"/>
    <row r="894" spans="1:5" s="482" customFormat="1"/>
    <row r="896" spans="1:5">
      <c r="A896" s="422" t="s">
        <v>354</v>
      </c>
      <c r="B896" s="251"/>
      <c r="C896" s="251"/>
      <c r="D896" s="251"/>
      <c r="E896" s="251"/>
    </row>
    <row r="897" spans="1:5" ht="16.2" thickBot="1">
      <c r="A897" s="182"/>
      <c r="B897" s="354"/>
      <c r="C897" s="354"/>
      <c r="D897" s="182"/>
      <c r="E897" s="182"/>
    </row>
    <row r="898" spans="1:5" ht="63" thickBot="1">
      <c r="A898" s="361" t="s">
        <v>33</v>
      </c>
      <c r="B898" s="362" t="s">
        <v>34</v>
      </c>
      <c r="C898" s="362" t="s">
        <v>116</v>
      </c>
      <c r="D898" s="363" t="s">
        <v>117</v>
      </c>
      <c r="E898" s="364" t="s">
        <v>36</v>
      </c>
    </row>
    <row r="899" spans="1:5">
      <c r="A899" s="355" t="s">
        <v>136</v>
      </c>
      <c r="B899" s="144"/>
      <c r="C899" s="144"/>
      <c r="D899" s="356"/>
      <c r="E899" s="144"/>
    </row>
    <row r="900" spans="1:5">
      <c r="A900" s="357" t="s">
        <v>137</v>
      </c>
      <c r="B900" s="94"/>
      <c r="C900" s="94"/>
      <c r="D900" s="93"/>
      <c r="E900" s="94"/>
    </row>
    <row r="901" spans="1:5">
      <c r="A901" s="357" t="s">
        <v>138</v>
      </c>
      <c r="B901" s="94"/>
      <c r="C901" s="94"/>
      <c r="D901" s="93"/>
      <c r="E901" s="94"/>
    </row>
    <row r="902" spans="1:5">
      <c r="A902" s="357" t="s">
        <v>139</v>
      </c>
      <c r="B902" s="94"/>
      <c r="C902" s="94"/>
      <c r="D902" s="93"/>
      <c r="E902" s="94"/>
    </row>
    <row r="903" spans="1:5">
      <c r="A903" s="357" t="s">
        <v>141</v>
      </c>
      <c r="B903" s="94"/>
      <c r="C903" s="94"/>
      <c r="D903" s="93"/>
      <c r="E903" s="94"/>
    </row>
    <row r="904" spans="1:5">
      <c r="A904" s="357" t="s">
        <v>149</v>
      </c>
      <c r="B904" s="94"/>
      <c r="C904" s="94"/>
      <c r="D904" s="93"/>
      <c r="E904" s="94"/>
    </row>
    <row r="905" spans="1:5">
      <c r="A905" s="357" t="s">
        <v>150</v>
      </c>
      <c r="B905" s="94"/>
      <c r="C905" s="94"/>
      <c r="D905" s="93"/>
      <c r="E905" s="94"/>
    </row>
    <row r="906" spans="1:5" ht="14.4" thickBot="1">
      <c r="A906" s="358" t="s">
        <v>124</v>
      </c>
      <c r="B906" s="359"/>
      <c r="C906" s="359"/>
      <c r="D906" s="360"/>
      <c r="E906" s="359"/>
    </row>
    <row r="914" spans="1:7">
      <c r="A914" s="365"/>
      <c r="B914" s="365"/>
      <c r="C914" s="923"/>
      <c r="D914" s="924"/>
      <c r="E914" s="365"/>
      <c r="F914" s="365"/>
    </row>
    <row r="915" spans="1:7">
      <c r="A915" s="468" t="s">
        <v>359</v>
      </c>
      <c r="B915" s="468"/>
      <c r="C915" s="923" t="s">
        <v>32</v>
      </c>
      <c r="D915" s="924"/>
      <c r="E915" s="468"/>
      <c r="F915" s="925" t="s">
        <v>356</v>
      </c>
      <c r="G915" s="925"/>
    </row>
    <row r="916" spans="1:7">
      <c r="A916" s="468" t="s">
        <v>357</v>
      </c>
      <c r="B916" s="28"/>
      <c r="C916" s="925" t="s">
        <v>355</v>
      </c>
      <c r="D916" s="926"/>
      <c r="E916" s="468"/>
      <c r="F916" s="925" t="s">
        <v>358</v>
      </c>
      <c r="G916" s="925"/>
    </row>
  </sheetData>
  <customSheetViews>
    <customSheetView guid="{9334D034-972C-433E-9424-A2FF27BA81FA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B348F9-26FD-44C3-82CB-3DE1FDA19157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B0DEAAC-63D9-4D7A-A2CF-30ECE7634DE1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855765A-1D3B-443F-8302-DEA7A42FBD3F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FB15A5C-F3BD-4266-9D0B-B25CF0A11551}" showPageBreaks="1" view="pageLayout">
      <selection activeCell="D38" activeCellId="2" sqref="A31 A31:A33 D38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118BF3B-3693-4F3D-A101-95256B6E2876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0E946E6-780E-4138-BAA0-AE4652CE9550}" showPageBreaks="1" view="pageLayout">
      <selection activeCell="D38" activeCellId="2" sqref="A31 A31:A33 D38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DA4C98B-8435-47E0-9DC6-4DD3334DD27F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AE9AF6-0DF7-431E-9E1B-483B3792C89A}" showPageBreaks="1" view="pageLayout">
      <selection activeCell="D38" activeCellId="2" sqref="A31 A31:A33 D38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1DD43A0-1D18-4126-AA9C-A474377725DA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82BF083-C47B-4D25-AFF3-D9FC9313868D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8F1791F-AA9F-4E5E-A2D4-811CEA709694}" showPageBreaks="1" view="pageLayout" topLeftCell="B599">
      <selection activeCell="K619" sqref="K619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1540D2D-AB30-48D8-8541-9BF9706477A6}" showPageBreaks="1">
      <selection activeCell="A20" sqref="A20:I20"/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&amp;CSzkoła Podstawowa Nr 238 im. Christo Botewa, ul. Redutowa 37, 01-106 Warszawa&amp;"Times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C915:D915"/>
    <mergeCell ref="F915:G915"/>
    <mergeCell ref="C916:D916"/>
    <mergeCell ref="F916:G916"/>
    <mergeCell ref="A863:B863"/>
    <mergeCell ref="A866:F866"/>
    <mergeCell ref="A868:D868"/>
    <mergeCell ref="A870:B870"/>
    <mergeCell ref="A871:B871"/>
    <mergeCell ref="C914:D914"/>
    <mergeCell ref="A857:B857"/>
    <mergeCell ref="A858:B858"/>
    <mergeCell ref="A859:B859"/>
    <mergeCell ref="A860:B860"/>
    <mergeCell ref="A861:B861"/>
    <mergeCell ref="A862:B862"/>
    <mergeCell ref="A837:D837"/>
    <mergeCell ref="A838:D838"/>
    <mergeCell ref="A839:D839"/>
    <mergeCell ref="A840:D840"/>
    <mergeCell ref="A853:F853"/>
    <mergeCell ref="A855:B856"/>
    <mergeCell ref="C855:F855"/>
    <mergeCell ref="A831:D831"/>
    <mergeCell ref="A832:D832"/>
    <mergeCell ref="A833:D833"/>
    <mergeCell ref="A834:D834"/>
    <mergeCell ref="A835:D835"/>
    <mergeCell ref="A836:D836"/>
    <mergeCell ref="A822:D822"/>
    <mergeCell ref="A825:C825"/>
    <mergeCell ref="A827:D827"/>
    <mergeCell ref="A828:D828"/>
    <mergeCell ref="A829:D829"/>
    <mergeCell ref="A830:D830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91:D791"/>
    <mergeCell ref="A792:D792"/>
    <mergeCell ref="A793:D793"/>
    <mergeCell ref="A794:D794"/>
    <mergeCell ref="A808:D808"/>
    <mergeCell ref="A809:D809"/>
    <mergeCell ref="A785:D785"/>
    <mergeCell ref="A786:D786"/>
    <mergeCell ref="A787:D787"/>
    <mergeCell ref="A788:D788"/>
    <mergeCell ref="A789:D789"/>
    <mergeCell ref="A790:D790"/>
    <mergeCell ref="A779:D779"/>
    <mergeCell ref="A780:D780"/>
    <mergeCell ref="A781:D781"/>
    <mergeCell ref="A782:D782"/>
    <mergeCell ref="A783:D783"/>
    <mergeCell ref="A784:D784"/>
    <mergeCell ref="A770:D770"/>
    <mergeCell ref="A771:D771"/>
    <mergeCell ref="A772:D772"/>
    <mergeCell ref="A773:D773"/>
    <mergeCell ref="A774:D774"/>
    <mergeCell ref="A777:D777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15:B715"/>
    <mergeCell ref="A716:B716"/>
    <mergeCell ref="A717:B717"/>
    <mergeCell ref="A718:B718"/>
    <mergeCell ref="A755:C755"/>
    <mergeCell ref="A757:D757"/>
    <mergeCell ref="A709:B709"/>
    <mergeCell ref="A710:B710"/>
    <mergeCell ref="A711:B711"/>
    <mergeCell ref="A712:B712"/>
    <mergeCell ref="A713:B713"/>
    <mergeCell ref="A714:B714"/>
    <mergeCell ref="A704:D704"/>
    <mergeCell ref="A706:B706"/>
    <mergeCell ref="C706:C707"/>
    <mergeCell ref="D706:D707"/>
    <mergeCell ref="A707:B707"/>
    <mergeCell ref="A708:B708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683:D683"/>
    <mergeCell ref="A684:D684"/>
    <mergeCell ref="A685:D685"/>
    <mergeCell ref="A686:D686"/>
    <mergeCell ref="A687:D687"/>
    <mergeCell ref="A688:D688"/>
    <mergeCell ref="A677:D677"/>
    <mergeCell ref="A678:D678"/>
    <mergeCell ref="A679:D679"/>
    <mergeCell ref="A680:D680"/>
    <mergeCell ref="A681:D681"/>
    <mergeCell ref="A682:D682"/>
    <mergeCell ref="A671:D671"/>
    <mergeCell ref="A672:D672"/>
    <mergeCell ref="A673:D673"/>
    <mergeCell ref="A674:D674"/>
    <mergeCell ref="A675:D675"/>
    <mergeCell ref="A676:D676"/>
    <mergeCell ref="A665:D665"/>
    <mergeCell ref="A666:D666"/>
    <mergeCell ref="A667:D667"/>
    <mergeCell ref="A668:D668"/>
    <mergeCell ref="A669:D669"/>
    <mergeCell ref="A670:D670"/>
    <mergeCell ref="A659:D659"/>
    <mergeCell ref="A660:D660"/>
    <mergeCell ref="A661:D661"/>
    <mergeCell ref="A662:D662"/>
    <mergeCell ref="A663:D663"/>
    <mergeCell ref="A664:D664"/>
    <mergeCell ref="A640:B640"/>
    <mergeCell ref="C640:D640"/>
    <mergeCell ref="A654:C654"/>
    <mergeCell ref="A656:D656"/>
    <mergeCell ref="A657:D657"/>
    <mergeCell ref="A658:D658"/>
    <mergeCell ref="A593:B593"/>
    <mergeCell ref="A594:B594"/>
    <mergeCell ref="A595:B595"/>
    <mergeCell ref="A636:I636"/>
    <mergeCell ref="A638:D638"/>
    <mergeCell ref="A639:B639"/>
    <mergeCell ref="C639:D639"/>
    <mergeCell ref="C583:D583"/>
    <mergeCell ref="A587:D587"/>
    <mergeCell ref="A588:C588"/>
    <mergeCell ref="A590:B590"/>
    <mergeCell ref="A591:B591"/>
    <mergeCell ref="A592:B592"/>
    <mergeCell ref="A573:B573"/>
    <mergeCell ref="A574:B574"/>
    <mergeCell ref="A575:B575"/>
    <mergeCell ref="A576:B576"/>
    <mergeCell ref="A577:B577"/>
    <mergeCell ref="A583:B583"/>
    <mergeCell ref="A555:B555"/>
    <mergeCell ref="A556:B556"/>
    <mergeCell ref="A562:E562"/>
    <mergeCell ref="B564:E564"/>
    <mergeCell ref="C565:E565"/>
    <mergeCell ref="A571:E571"/>
    <mergeCell ref="A549:B549"/>
    <mergeCell ref="A550:B550"/>
    <mergeCell ref="A551:B551"/>
    <mergeCell ref="A552:B552"/>
    <mergeCell ref="A553:B553"/>
    <mergeCell ref="A554:B554"/>
    <mergeCell ref="A543:B543"/>
    <mergeCell ref="A544:B544"/>
    <mergeCell ref="A545:B545"/>
    <mergeCell ref="A546:B546"/>
    <mergeCell ref="A547:B547"/>
    <mergeCell ref="A548:B548"/>
    <mergeCell ref="A524:I524"/>
    <mergeCell ref="A526:A527"/>
    <mergeCell ref="B526:D526"/>
    <mergeCell ref="E526:G526"/>
    <mergeCell ref="H526:J526"/>
    <mergeCell ref="A541:C541"/>
    <mergeCell ref="A499:B499"/>
    <mergeCell ref="A502:E502"/>
    <mergeCell ref="A504:B504"/>
    <mergeCell ref="A505:B505"/>
    <mergeCell ref="A507:E507"/>
    <mergeCell ref="A522:I522"/>
    <mergeCell ref="A490:B490"/>
    <mergeCell ref="A491:B491"/>
    <mergeCell ref="A492:B492"/>
    <mergeCell ref="A495:D495"/>
    <mergeCell ref="A497:B497"/>
    <mergeCell ref="A498:B498"/>
    <mergeCell ref="A484:B484"/>
    <mergeCell ref="A485:B485"/>
    <mergeCell ref="A486:B486"/>
    <mergeCell ref="A487:B487"/>
    <mergeCell ref="A488:B488"/>
    <mergeCell ref="A489:B489"/>
    <mergeCell ref="A478:B478"/>
    <mergeCell ref="A479:B479"/>
    <mergeCell ref="A480:B480"/>
    <mergeCell ref="A481:B481"/>
    <mergeCell ref="A482:B482"/>
    <mergeCell ref="A483:B483"/>
    <mergeCell ref="A459:B459"/>
    <mergeCell ref="A460:B460"/>
    <mergeCell ref="A461:B461"/>
    <mergeCell ref="A462:B462"/>
    <mergeCell ref="A463:B463"/>
    <mergeCell ref="A476:E476"/>
    <mergeCell ref="A453:B453"/>
    <mergeCell ref="A454:B454"/>
    <mergeCell ref="A455:B455"/>
    <mergeCell ref="A456:B456"/>
    <mergeCell ref="A457:B457"/>
    <mergeCell ref="A458:B458"/>
    <mergeCell ref="A447:B447"/>
    <mergeCell ref="A448:B448"/>
    <mergeCell ref="A449:B449"/>
    <mergeCell ref="A450:B450"/>
    <mergeCell ref="A451:B451"/>
    <mergeCell ref="A452:B452"/>
    <mergeCell ref="A442:B442"/>
    <mergeCell ref="G442:H442"/>
    <mergeCell ref="A443:B443"/>
    <mergeCell ref="A444:B444"/>
    <mergeCell ref="A445:B445"/>
    <mergeCell ref="A446:B446"/>
    <mergeCell ref="A435:C435"/>
    <mergeCell ref="A438:C438"/>
    <mergeCell ref="A440:B440"/>
    <mergeCell ref="G440:H440"/>
    <mergeCell ref="A441:B441"/>
    <mergeCell ref="G441:H441"/>
    <mergeCell ref="A420:B420"/>
    <mergeCell ref="A421:B421"/>
    <mergeCell ref="A422:B422"/>
    <mergeCell ref="A423:B423"/>
    <mergeCell ref="A424:B424"/>
    <mergeCell ref="A425:B425"/>
    <mergeCell ref="A414:B414"/>
    <mergeCell ref="A415:B415"/>
    <mergeCell ref="A416:B416"/>
    <mergeCell ref="A417:B417"/>
    <mergeCell ref="A418:B418"/>
    <mergeCell ref="A419:B419"/>
    <mergeCell ref="A408:B408"/>
    <mergeCell ref="A409:B409"/>
    <mergeCell ref="A410:B410"/>
    <mergeCell ref="A411:B411"/>
    <mergeCell ref="A412:B412"/>
    <mergeCell ref="A413:B413"/>
    <mergeCell ref="A402:B402"/>
    <mergeCell ref="A403:B403"/>
    <mergeCell ref="A404:B404"/>
    <mergeCell ref="A405:B405"/>
    <mergeCell ref="A406:B406"/>
    <mergeCell ref="A407:B407"/>
    <mergeCell ref="A396:B396"/>
    <mergeCell ref="A397:B397"/>
    <mergeCell ref="A398:B398"/>
    <mergeCell ref="A399:B399"/>
    <mergeCell ref="A400:B400"/>
    <mergeCell ref="A401:B401"/>
    <mergeCell ref="A380:B380"/>
    <mergeCell ref="A381:B381"/>
    <mergeCell ref="A382:B382"/>
    <mergeCell ref="A383:B383"/>
    <mergeCell ref="A393:D393"/>
    <mergeCell ref="A395:B395"/>
    <mergeCell ref="A374:B374"/>
    <mergeCell ref="A375:B375"/>
    <mergeCell ref="A376:B376"/>
    <mergeCell ref="A377:B377"/>
    <mergeCell ref="A378:B378"/>
    <mergeCell ref="A379:B379"/>
    <mergeCell ref="B351:C351"/>
    <mergeCell ref="D351:E351"/>
    <mergeCell ref="B353:E353"/>
    <mergeCell ref="B361:E361"/>
    <mergeCell ref="A371:D371"/>
    <mergeCell ref="A373:B373"/>
    <mergeCell ref="A325:D325"/>
    <mergeCell ref="A327:B327"/>
    <mergeCell ref="A328:B328"/>
    <mergeCell ref="A329:B329"/>
    <mergeCell ref="A330:B330"/>
    <mergeCell ref="A349:E349"/>
    <mergeCell ref="A317:B317"/>
    <mergeCell ref="A318:B318"/>
    <mergeCell ref="A319:B319"/>
    <mergeCell ref="A320:B320"/>
    <mergeCell ref="A321:B321"/>
    <mergeCell ref="A322:B322"/>
    <mergeCell ref="A311:B311"/>
    <mergeCell ref="A312:B312"/>
    <mergeCell ref="A313:B313"/>
    <mergeCell ref="A314:B314"/>
    <mergeCell ref="A315:B315"/>
    <mergeCell ref="A316:B316"/>
    <mergeCell ref="A293:B293"/>
    <mergeCell ref="A294:B294"/>
    <mergeCell ref="A295:B295"/>
    <mergeCell ref="A306:C306"/>
    <mergeCell ref="A309:B309"/>
    <mergeCell ref="A310:B310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2:G262"/>
    <mergeCell ref="A264:B264"/>
    <mergeCell ref="A265:B265"/>
    <mergeCell ref="A266:B266"/>
    <mergeCell ref="A267:B267"/>
    <mergeCell ref="A268:B268"/>
    <mergeCell ref="B243:D243"/>
    <mergeCell ref="B244:D244"/>
    <mergeCell ref="B245:D245"/>
    <mergeCell ref="B246:D246"/>
    <mergeCell ref="B247:D247"/>
    <mergeCell ref="A248:D248"/>
    <mergeCell ref="A230:B230"/>
    <mergeCell ref="A239:I239"/>
    <mergeCell ref="A241:D242"/>
    <mergeCell ref="E241:E242"/>
    <mergeCell ref="F241:H241"/>
    <mergeCell ref="I241:I242"/>
    <mergeCell ref="A180:B180"/>
    <mergeCell ref="A181:B181"/>
    <mergeCell ref="A182:B182"/>
    <mergeCell ref="A183:B183"/>
    <mergeCell ref="A221:I221"/>
    <mergeCell ref="A223:B223"/>
    <mergeCell ref="A174:D174"/>
    <mergeCell ref="A175:C175"/>
    <mergeCell ref="A176:B176"/>
    <mergeCell ref="A177:B177"/>
    <mergeCell ref="A178:B178"/>
    <mergeCell ref="A179:B179"/>
    <mergeCell ref="A143:C143"/>
    <mergeCell ref="A144:A145"/>
    <mergeCell ref="B144:F144"/>
    <mergeCell ref="G144:I144"/>
    <mergeCell ref="A152:C152"/>
    <mergeCell ref="A153:C153"/>
    <mergeCell ref="A77:B77"/>
    <mergeCell ref="A78:B78"/>
    <mergeCell ref="A97:E97"/>
    <mergeCell ref="A134:C134"/>
    <mergeCell ref="A135:C135"/>
    <mergeCell ref="A142:G142"/>
    <mergeCell ref="A71:C71"/>
    <mergeCell ref="A72:B72"/>
    <mergeCell ref="A73:B73"/>
    <mergeCell ref="A74:B74"/>
    <mergeCell ref="A75:B75"/>
    <mergeCell ref="A76:C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C62"/>
    <mergeCell ref="A63:B63"/>
    <mergeCell ref="A64:B64"/>
    <mergeCell ref="A53:C53"/>
    <mergeCell ref="A54:B54"/>
    <mergeCell ref="A55:B55"/>
    <mergeCell ref="A56:B56"/>
    <mergeCell ref="A57:B57"/>
    <mergeCell ref="A58:B58"/>
    <mergeCell ref="A30:I30"/>
    <mergeCell ref="A35:I35"/>
    <mergeCell ref="A50:B50"/>
    <mergeCell ref="C50:C52"/>
    <mergeCell ref="A51:B51"/>
    <mergeCell ref="A52:B52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7"/>
  <headerFooter>
    <oddHeader>&amp;CSzkoła Podstawowa Nr 238 im. Christo Botewa, ul. Redutowa 37, 01-106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Monika Chrzanowska</cp:lastModifiedBy>
  <cp:lastPrinted>2020-05-28T13:05:18Z</cp:lastPrinted>
  <dcterms:created xsi:type="dcterms:W3CDTF">2005-12-16T09:59:57Z</dcterms:created>
  <dcterms:modified xsi:type="dcterms:W3CDTF">2020-05-28T13:05:23Z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