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9BE9DACF-B94C-4726-915E-44B0FFA28E52}" xr6:coauthVersionLast="36" xr6:coauthVersionMax="36" xr10:uidLastSave="{00000000-0000-0000-0000-000000000000}"/>
  <bookViews>
    <workbookView xWindow="0" yWindow="0" windowWidth="28800" windowHeight="11805" xr2:uid="{F27FEAC9-C10A-4D70-A35F-23C041D8A852}"/>
  </bookViews>
  <sheets>
    <sheet name="S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E894" i="1"/>
  <c r="F893" i="1"/>
  <c r="F888" i="1"/>
  <c r="E888" i="1"/>
  <c r="F884" i="1"/>
  <c r="F882" i="1" s="1"/>
  <c r="F894" i="1" s="1"/>
  <c r="E884" i="1"/>
  <c r="E882" i="1"/>
  <c r="F853" i="1"/>
  <c r="F843" i="1"/>
  <c r="F854" i="1" s="1"/>
  <c r="E843" i="1"/>
  <c r="E854" i="1" s="1"/>
  <c r="F838" i="1"/>
  <c r="E838" i="1"/>
  <c r="D805" i="1"/>
  <c r="C805" i="1"/>
  <c r="D797" i="1"/>
  <c r="F774" i="1"/>
  <c r="E774" i="1"/>
  <c r="F771" i="1"/>
  <c r="E771" i="1"/>
  <c r="F768" i="1"/>
  <c r="E768" i="1"/>
  <c r="F760" i="1"/>
  <c r="F759" i="1" s="1"/>
  <c r="E760" i="1"/>
  <c r="E759" i="1" s="1"/>
  <c r="F746" i="1"/>
  <c r="F789" i="1" s="1"/>
  <c r="E746" i="1"/>
  <c r="C692" i="1"/>
  <c r="B692" i="1"/>
  <c r="C686" i="1"/>
  <c r="B686" i="1"/>
  <c r="C685" i="1"/>
  <c r="B685" i="1"/>
  <c r="C682" i="1"/>
  <c r="C677" i="1" s="1"/>
  <c r="B682" i="1"/>
  <c r="B677" i="1" s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C480" i="1"/>
  <c r="D479" i="1"/>
  <c r="D475" i="1"/>
  <c r="D473" i="1"/>
  <c r="D469" i="1" s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C305" i="1"/>
  <c r="D301" i="1"/>
  <c r="D305" i="1" s="1"/>
  <c r="C301" i="1"/>
  <c r="D297" i="1"/>
  <c r="C297" i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E103" i="1" s="1"/>
  <c r="E110" i="1" s="1"/>
  <c r="C75" i="1"/>
  <c r="C73" i="1"/>
  <c r="C65" i="1"/>
  <c r="C68" i="1" s="1"/>
  <c r="C62" i="1"/>
  <c r="C56" i="1"/>
  <c r="C53" i="1"/>
  <c r="C59" i="1" s="1"/>
  <c r="C76" i="1" s="1"/>
  <c r="H36" i="1"/>
  <c r="F36" i="1"/>
  <c r="C36" i="1"/>
  <c r="H34" i="1"/>
  <c r="G34" i="1"/>
  <c r="F34" i="1"/>
  <c r="E34" i="1"/>
  <c r="D34" i="1"/>
  <c r="C34" i="1"/>
  <c r="B34" i="1"/>
  <c r="I33" i="1"/>
  <c r="I32" i="1"/>
  <c r="I31" i="1"/>
  <c r="I34" i="1" s="1"/>
  <c r="E29" i="1"/>
  <c r="C29" i="1"/>
  <c r="I28" i="1"/>
  <c r="I27" i="1"/>
  <c r="I26" i="1" s="1"/>
  <c r="H26" i="1"/>
  <c r="G26" i="1"/>
  <c r="F26" i="1"/>
  <c r="E26" i="1"/>
  <c r="D26" i="1"/>
  <c r="C26" i="1"/>
  <c r="B26" i="1"/>
  <c r="I25" i="1"/>
  <c r="G24" i="1"/>
  <c r="E24" i="1"/>
  <c r="I24" i="1" s="1"/>
  <c r="I23" i="1"/>
  <c r="I22" i="1" s="1"/>
  <c r="D23" i="1"/>
  <c r="H22" i="1"/>
  <c r="H29" i="1" s="1"/>
  <c r="G22" i="1"/>
  <c r="G29" i="1" s="1"/>
  <c r="F22" i="1"/>
  <c r="F29" i="1" s="1"/>
  <c r="E22" i="1"/>
  <c r="D22" i="1"/>
  <c r="D29" i="1" s="1"/>
  <c r="C22" i="1"/>
  <c r="B22" i="1"/>
  <c r="B29" i="1" s="1"/>
  <c r="G21" i="1"/>
  <c r="E21" i="1"/>
  <c r="I21" i="1" s="1"/>
  <c r="D21" i="1"/>
  <c r="F19" i="1"/>
  <c r="E19" i="1"/>
  <c r="E37" i="1" s="1"/>
  <c r="D19" i="1"/>
  <c r="C19" i="1"/>
  <c r="C37" i="1" s="1"/>
  <c r="I18" i="1"/>
  <c r="I17" i="1"/>
  <c r="I16" i="1"/>
  <c r="H16" i="1"/>
  <c r="G16" i="1"/>
  <c r="F16" i="1"/>
  <c r="E16" i="1"/>
  <c r="D16" i="1"/>
  <c r="C16" i="1"/>
  <c r="B16" i="1"/>
  <c r="I15" i="1"/>
  <c r="I12" i="1" s="1"/>
  <c r="I14" i="1"/>
  <c r="I13" i="1"/>
  <c r="E13" i="1"/>
  <c r="H12" i="1"/>
  <c r="H19" i="1" s="1"/>
  <c r="H37" i="1" s="1"/>
  <c r="G12" i="1"/>
  <c r="F12" i="1"/>
  <c r="E12" i="1"/>
  <c r="D12" i="1"/>
  <c r="C12" i="1"/>
  <c r="B12" i="1"/>
  <c r="B19" i="1" s="1"/>
  <c r="I11" i="1"/>
  <c r="G11" i="1"/>
  <c r="G36" i="1" s="1"/>
  <c r="E11" i="1"/>
  <c r="E36" i="1" s="1"/>
  <c r="D11" i="1"/>
  <c r="D36" i="1" s="1"/>
  <c r="D37" i="1" l="1"/>
  <c r="I559" i="1"/>
  <c r="I19" i="1"/>
  <c r="F37" i="1"/>
  <c r="I29" i="1"/>
  <c r="E789" i="1"/>
  <c r="I36" i="1"/>
  <c r="G19" i="1"/>
  <c r="G37" i="1" s="1"/>
  <c r="I558" i="1"/>
  <c r="E109" i="1"/>
  <c r="I37" i="1" l="1"/>
</calcChain>
</file>

<file path=xl/sharedStrings.xml><?xml version="1.0" encoding="utf-8"?>
<sst xmlns="http://schemas.openxmlformats.org/spreadsheetml/2006/main" count="646" uniqueCount="425">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</sst>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0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4" xfId="0" applyNumberFormat="1" applyFont="1" applyFill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798771DB-D3DF-4AC8-8999-76E1399520EA}"/>
    <cellStyle name="Normalny" xfId="0" builtinId="0"/>
    <cellStyle name="Normalny 2" xfId="4" xr:uid="{F3332526-53D0-41B8-88BC-655FB7471222}"/>
    <cellStyle name="Normalny 3" xfId="5" xr:uid="{DD1DAF9A-FA68-4A0E-8F20-48A852EDB69D}"/>
    <cellStyle name="Normalny_dzielnice termin spr." xfId="2" xr:uid="{154FE6E1-B689-4585-B166-13A3D4E0924B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C943C-1F9C-4746-82C4-E1AFD6B497E6}">
  <sheetPr codeName="Arkusz13">
    <tabColor rgb="FF92D050"/>
  </sheetPr>
  <dimension ref="A2:J1030"/>
  <sheetViews>
    <sheetView tabSelected="1" view="pageLayout" zoomScale="90" zoomScaleNormal="100" zoomScalePageLayoutView="90" workbookViewId="0">
      <selection activeCell="A20" sqref="A20:I20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f>1822377.58+1742345.89</f>
        <v>3564723.4699999997</v>
      </c>
      <c r="E11" s="40">
        <f>21949.98+39729.84+249875.4+197442.22</f>
        <v>508997.43999999994</v>
      </c>
      <c r="F11" s="40"/>
      <c r="G11" s="40">
        <f>379795.5+40846.39</f>
        <v>420641.89</v>
      </c>
      <c r="H11" s="40"/>
      <c r="I11" s="41">
        <f>SUM(B11:H11)</f>
        <v>4494362.8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28939.439999999999</v>
      </c>
      <c r="F12" s="44">
        <f t="shared" si="0"/>
        <v>0</v>
      </c>
      <c r="G12" s="44">
        <f t="shared" si="0"/>
        <v>153867.32</v>
      </c>
      <c r="H12" s="44">
        <f t="shared" si="0"/>
        <v>0</v>
      </c>
      <c r="I12" s="41">
        <f t="shared" si="0"/>
        <v>182806.76</v>
      </c>
    </row>
    <row r="13" spans="1:10">
      <c r="A13" s="45" t="s">
        <v>16</v>
      </c>
      <c r="B13" s="46"/>
      <c r="C13" s="46"/>
      <c r="D13" s="47"/>
      <c r="E13" s="48">
        <f>19179.44+9760-2312.4</f>
        <v>26627.039999999997</v>
      </c>
      <c r="F13" s="48"/>
      <c r="G13" s="48">
        <v>153867.32</v>
      </c>
      <c r="H13" s="48"/>
      <c r="I13" s="49">
        <f>SUM(B13:H13)</f>
        <v>180494.36000000002</v>
      </c>
    </row>
    <row r="14" spans="1:10">
      <c r="A14" s="45" t="s">
        <v>17</v>
      </c>
      <c r="B14" s="50"/>
      <c r="C14" s="50"/>
      <c r="D14" s="50"/>
      <c r="E14" s="50">
        <v>2312.4</v>
      </c>
      <c r="F14" s="46"/>
      <c r="G14" s="50"/>
      <c r="H14" s="46"/>
      <c r="I14" s="51">
        <f>SUM(B14:H14)</f>
        <v>2312.4</v>
      </c>
    </row>
    <row r="15" spans="1:10">
      <c r="A15" s="45" t="s">
        <v>18</v>
      </c>
      <c r="B15" s="50"/>
      <c r="C15" s="46"/>
      <c r="D15" s="50"/>
      <c r="E15" s="50"/>
      <c r="F15" s="50"/>
      <c r="G15" s="50"/>
      <c r="H15" s="50"/>
      <c r="I15" s="51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52">
        <f t="shared" si="1"/>
        <v>0</v>
      </c>
    </row>
    <row r="17" spans="1:9">
      <c r="A17" s="45" t="s">
        <v>20</v>
      </c>
      <c r="B17" s="46"/>
      <c r="C17" s="46"/>
      <c r="D17" s="46"/>
      <c r="E17" s="50"/>
      <c r="F17" s="50"/>
      <c r="G17" s="50"/>
      <c r="H17" s="46"/>
      <c r="I17" s="51">
        <f>SUM(B17:H17)</f>
        <v>0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3564723.4699999997</v>
      </c>
      <c r="E19" s="43">
        <f t="shared" si="2"/>
        <v>537936.87999999989</v>
      </c>
      <c r="F19" s="43">
        <f t="shared" si="2"/>
        <v>0</v>
      </c>
      <c r="G19" s="43">
        <f t="shared" si="2"/>
        <v>574509.21</v>
      </c>
      <c r="H19" s="43">
        <f t="shared" si="2"/>
        <v>0</v>
      </c>
      <c r="I19" s="52">
        <f t="shared" si="2"/>
        <v>4677169.5599999996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f>1761687.46+925362.68</f>
        <v>2687050.14</v>
      </c>
      <c r="E21" s="40">
        <f>21949.98+39729.84+249875.4+197442.22</f>
        <v>508997.43999999994</v>
      </c>
      <c r="F21" s="40"/>
      <c r="G21" s="40">
        <f>379795.5+40846.39</f>
        <v>420641.89</v>
      </c>
      <c r="H21" s="40"/>
      <c r="I21" s="41">
        <f>SUM(B21:H21)</f>
        <v>3616689.47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46490.130000000005</v>
      </c>
      <c r="E22" s="44">
        <f t="shared" si="3"/>
        <v>28939.439999999999</v>
      </c>
      <c r="F22" s="44">
        <f t="shared" si="3"/>
        <v>0</v>
      </c>
      <c r="G22" s="44">
        <f t="shared" si="3"/>
        <v>153867.32</v>
      </c>
      <c r="H22" s="44">
        <f t="shared" si="3"/>
        <v>0</v>
      </c>
      <c r="I22" s="41">
        <f t="shared" si="3"/>
        <v>229296.89</v>
      </c>
    </row>
    <row r="23" spans="1:9">
      <c r="A23" s="45" t="s">
        <v>23</v>
      </c>
      <c r="B23" s="50"/>
      <c r="C23" s="50"/>
      <c r="D23" s="48">
        <f>2890.01+43600.12</f>
        <v>46490.130000000005</v>
      </c>
      <c r="E23" s="48"/>
      <c r="F23" s="48"/>
      <c r="G23" s="48"/>
      <c r="H23" s="47"/>
      <c r="I23" s="49">
        <f t="shared" ref="I23:I28" si="4">SUM(B23:H23)</f>
        <v>46490.130000000005</v>
      </c>
    </row>
    <row r="24" spans="1:9">
      <c r="A24" s="45" t="s">
        <v>17</v>
      </c>
      <c r="B24" s="46"/>
      <c r="C24" s="46"/>
      <c r="D24" s="48"/>
      <c r="E24" s="48">
        <f>19179.44+9760</f>
        <v>28939.439999999999</v>
      </c>
      <c r="F24" s="48"/>
      <c r="G24" s="48">
        <f>153867.32</f>
        <v>153867.32</v>
      </c>
      <c r="H24" s="47"/>
      <c r="I24" s="49">
        <f t="shared" si="4"/>
        <v>182806.76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2733540.27</v>
      </c>
      <c r="E29" s="44">
        <f t="shared" si="6"/>
        <v>537936.87999999989</v>
      </c>
      <c r="F29" s="44">
        <f t="shared" si="6"/>
        <v>0</v>
      </c>
      <c r="G29" s="44">
        <f t="shared" si="6"/>
        <v>574509.21</v>
      </c>
      <c r="H29" s="44">
        <f t="shared" si="6"/>
        <v>0</v>
      </c>
      <c r="I29" s="41">
        <f t="shared" si="6"/>
        <v>3845986.3600000003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877673.32999999961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877673.32999999961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831183.19999999972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831183.19999999925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10732.55</v>
      </c>
    </row>
    <row r="53" spans="1:3" ht="15">
      <c r="A53" s="83" t="s">
        <v>15</v>
      </c>
      <c r="B53" s="84"/>
      <c r="C53" s="85">
        <f>SUM(C54:C55)</f>
        <v>1427</v>
      </c>
    </row>
    <row r="54" spans="1:3" ht="15">
      <c r="A54" s="86" t="s">
        <v>16</v>
      </c>
      <c r="B54" s="87"/>
      <c r="C54" s="88">
        <v>1427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12159.55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10732.55</v>
      </c>
    </row>
    <row r="62" spans="1:3" ht="15">
      <c r="A62" s="83" t="s">
        <v>15</v>
      </c>
      <c r="B62" s="84"/>
      <c r="C62" s="85">
        <f>SUM(C63:C64)</f>
        <v>1427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1427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12159.55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815.05</v>
      </c>
      <c r="D458" s="441">
        <f>SUM(D459:D468)</f>
        <v>277.52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3">
        <v>384.17</v>
      </c>
      <c r="D463" s="450">
        <v>187.78</v>
      </c>
    </row>
    <row r="464" spans="1:8">
      <c r="A464" s="448" t="s">
        <v>193</v>
      </c>
      <c r="B464" s="449"/>
      <c r="C464" s="453">
        <v>230.58</v>
      </c>
      <c r="D464" s="450">
        <v>7.93</v>
      </c>
    </row>
    <row r="465" spans="1:4">
      <c r="A465" s="448" t="s">
        <v>194</v>
      </c>
      <c r="B465" s="449"/>
      <c r="C465" s="453"/>
      <c r="D465" s="450"/>
    </row>
    <row r="466" spans="1:4">
      <c r="A466" s="448" t="s">
        <v>195</v>
      </c>
      <c r="B466" s="449"/>
      <c r="C466" s="453"/>
      <c r="D466" s="450"/>
    </row>
    <row r="467" spans="1:4">
      <c r="A467" s="448" t="s">
        <v>196</v>
      </c>
      <c r="B467" s="449"/>
      <c r="C467" s="453"/>
      <c r="D467" s="450"/>
    </row>
    <row r="468" spans="1:4" ht="14.25" thickBot="1">
      <c r="A468" s="454" t="s">
        <v>17</v>
      </c>
      <c r="B468" s="455"/>
      <c r="C468" s="456">
        <v>200.3</v>
      </c>
      <c r="D468" s="457">
        <v>81.81</v>
      </c>
    </row>
    <row r="469" spans="1:4" ht="14.25" thickBot="1">
      <c r="A469" s="439" t="s">
        <v>197</v>
      </c>
      <c r="B469" s="440"/>
      <c r="C469" s="418">
        <f>SUM(C470:C479)</f>
        <v>1871.38</v>
      </c>
      <c r="D469" s="419">
        <f>SUM(D470:D479)</f>
        <v>4386.3100000000004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3">
        <v>347.35</v>
      </c>
      <c r="D473" s="450">
        <f>39.52+259.5+169.2</f>
        <v>468.21999999999997</v>
      </c>
    </row>
    <row r="474" spans="1:4" ht="24.75" customHeight="1">
      <c r="A474" s="451" t="s">
        <v>192</v>
      </c>
      <c r="B474" s="452"/>
      <c r="C474" s="453">
        <v>337.52</v>
      </c>
      <c r="D474" s="450">
        <v>1466.11</v>
      </c>
    </row>
    <row r="475" spans="1:4">
      <c r="A475" s="451" t="s">
        <v>193</v>
      </c>
      <c r="B475" s="452"/>
      <c r="C475" s="453">
        <v>222.65</v>
      </c>
      <c r="D475" s="450">
        <f>222.65+226.46</f>
        <v>449.11</v>
      </c>
    </row>
    <row r="476" spans="1:4">
      <c r="A476" s="448" t="s">
        <v>194</v>
      </c>
      <c r="B476" s="449"/>
      <c r="C476" s="453"/>
      <c r="D476" s="450"/>
    </row>
    <row r="477" spans="1:4">
      <c r="A477" s="448" t="s">
        <v>198</v>
      </c>
      <c r="B477" s="449"/>
      <c r="C477" s="453"/>
      <c r="D477" s="450"/>
    </row>
    <row r="478" spans="1:4">
      <c r="A478" s="448" t="s">
        <v>196</v>
      </c>
      <c r="B478" s="449"/>
      <c r="C478" s="453"/>
      <c r="D478" s="450"/>
    </row>
    <row r="479" spans="1:4" ht="14.25" thickBot="1">
      <c r="A479" s="367" t="s">
        <v>17</v>
      </c>
      <c r="B479" s="368"/>
      <c r="C479" s="458">
        <v>963.86</v>
      </c>
      <c r="D479" s="459">
        <f>118.49+177.48+682.76+1024.14</f>
        <v>2002.8700000000001</v>
      </c>
    </row>
    <row r="480" spans="1:4" ht="14.25" thickBot="1">
      <c r="A480" s="460" t="s">
        <v>12</v>
      </c>
      <c r="B480" s="461"/>
      <c r="C480" s="462">
        <f>C458+C469</f>
        <v>2686.4300000000003</v>
      </c>
      <c r="D480" s="303">
        <f>D458+D469</f>
        <v>4663.83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157521.5</v>
      </c>
      <c r="D523" s="489">
        <v>146273.63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/>
      <c r="D578" s="567">
        <v>7365.8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200.72</v>
      </c>
      <c r="D581" s="573">
        <f>D582+D585+D586+D587+D588</f>
        <v>248.96</v>
      </c>
    </row>
    <row r="582" spans="1:9">
      <c r="A582" s="574" t="s">
        <v>245</v>
      </c>
      <c r="B582" s="575"/>
      <c r="C582" s="352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578">
        <v>200.72</v>
      </c>
      <c r="D588" s="352">
        <v>248.96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8">
        <f>SUM(C578+C579+C580+C581+C589)</f>
        <v>200.72</v>
      </c>
      <c r="D590" s="358">
        <f>SUM(D578+D579+D580+D581+D589)</f>
        <v>7614.76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65" ht="7.5" customHeight="1"/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50</v>
      </c>
      <c r="B679" s="237"/>
      <c r="C679" s="238"/>
    </row>
    <row r="680" spans="1:3" ht="102">
      <c r="A680" s="619" t="s">
        <v>267</v>
      </c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268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269</v>
      </c>
      <c r="B685" s="626">
        <f>B686+B692</f>
        <v>152199.32</v>
      </c>
      <c r="C685" s="626">
        <f>C686+C692</f>
        <v>471601.33999999997</v>
      </c>
    </row>
    <row r="686" spans="1:3">
      <c r="A686" s="627" t="s">
        <v>266</v>
      </c>
      <c r="B686" s="628">
        <f>B688+B689+B690+B691</f>
        <v>152199.32</v>
      </c>
      <c r="C686" s="628">
        <f>C688+C689+C690+C691</f>
        <v>0</v>
      </c>
    </row>
    <row r="687" spans="1:3">
      <c r="A687" s="629" t="s">
        <v>50</v>
      </c>
      <c r="B687" s="630"/>
      <c r="C687" s="631"/>
    </row>
    <row r="688" spans="1:3" ht="38.25">
      <c r="A688" s="632" t="s">
        <v>270</v>
      </c>
      <c r="B688" s="630">
        <v>4599.32</v>
      </c>
      <c r="C688" s="631"/>
    </row>
    <row r="689" spans="1:9" ht="102">
      <c r="A689" s="632" t="s">
        <v>271</v>
      </c>
      <c r="B689" s="630"/>
      <c r="C689" s="631"/>
    </row>
    <row r="690" spans="1:9" ht="25.5">
      <c r="A690" s="633" t="s">
        <v>272</v>
      </c>
      <c r="B690" s="630"/>
      <c r="C690" s="631"/>
    </row>
    <row r="691" spans="1:9" ht="76.5">
      <c r="A691" s="632" t="s">
        <v>273</v>
      </c>
      <c r="B691" s="630">
        <v>147600</v>
      </c>
      <c r="C691" s="631"/>
    </row>
    <row r="692" spans="1:9">
      <c r="A692" s="634" t="s">
        <v>268</v>
      </c>
      <c r="B692" s="635">
        <f>SUM(B694:B695)</f>
        <v>0</v>
      </c>
      <c r="C692" s="635">
        <f>SUM(C694:C695)</f>
        <v>471601.33999999997</v>
      </c>
    </row>
    <row r="693" spans="1:9">
      <c r="A693" s="629" t="s">
        <v>50</v>
      </c>
      <c r="B693" s="237"/>
      <c r="C693" s="237"/>
    </row>
    <row r="694" spans="1:9" ht="25.5">
      <c r="A694" s="636" t="s">
        <v>274</v>
      </c>
      <c r="B694" s="637"/>
      <c r="C694" s="637">
        <v>1150</v>
      </c>
    </row>
    <row r="695" spans="1:9" ht="45.75" thickBot="1">
      <c r="A695" s="638" t="s">
        <v>275</v>
      </c>
      <c r="B695" s="639"/>
      <c r="C695" s="639">
        <v>470451.33999999997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41"/>
      <c r="C700" s="641"/>
      <c r="D700" s="641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278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279</v>
      </c>
      <c r="B742" s="583"/>
      <c r="C742" s="583"/>
    </row>
    <row r="743" spans="1:7" ht="14.25">
      <c r="A743" s="305" t="s">
        <v>280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7" t="s">
        <v>281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282</v>
      </c>
      <c r="B746" s="654"/>
      <c r="C746" s="654"/>
      <c r="D746" s="655"/>
      <c r="E746" s="656">
        <f>SUM(E747:E754)</f>
        <v>37021.769999999997</v>
      </c>
      <c r="F746" s="656">
        <f>SUM(F747:F754)</f>
        <v>58063.12</v>
      </c>
      <c r="G746" s="657"/>
    </row>
    <row r="747" spans="1:7">
      <c r="A747" s="658" t="s">
        <v>283</v>
      </c>
      <c r="B747" s="659"/>
      <c r="C747" s="659"/>
      <c r="D747" s="660"/>
      <c r="E747" s="661">
        <v>37021.769999999997</v>
      </c>
      <c r="F747" s="662">
        <v>58063.12</v>
      </c>
      <c r="G747" s="260"/>
    </row>
    <row r="748" spans="1:7">
      <c r="A748" s="663" t="s">
        <v>284</v>
      </c>
      <c r="B748" s="664"/>
      <c r="C748" s="664"/>
      <c r="D748" s="665"/>
      <c r="E748" s="666"/>
      <c r="F748" s="667"/>
      <c r="G748" s="260"/>
    </row>
    <row r="749" spans="1:7">
      <c r="A749" s="663" t="s">
        <v>285</v>
      </c>
      <c r="B749" s="664"/>
      <c r="C749" s="664"/>
      <c r="D749" s="665"/>
      <c r="E749" s="666"/>
      <c r="F749" s="667"/>
      <c r="G749" s="260"/>
    </row>
    <row r="750" spans="1:7">
      <c r="A750" s="668" t="s">
        <v>286</v>
      </c>
      <c r="B750" s="669"/>
      <c r="C750" s="669"/>
      <c r="D750" s="670"/>
      <c r="E750" s="666"/>
      <c r="F750" s="667"/>
      <c r="G750" s="260"/>
    </row>
    <row r="751" spans="1:7">
      <c r="A751" s="663" t="s">
        <v>287</v>
      </c>
      <c r="B751" s="664"/>
      <c r="C751" s="664"/>
      <c r="D751" s="665"/>
      <c r="E751" s="666"/>
      <c r="F751" s="667"/>
      <c r="G751" s="260"/>
    </row>
    <row r="752" spans="1:7">
      <c r="A752" s="671" t="s">
        <v>288</v>
      </c>
      <c r="B752" s="672"/>
      <c r="C752" s="672"/>
      <c r="D752" s="673"/>
      <c r="E752" s="666"/>
      <c r="F752" s="667"/>
      <c r="G752" s="260"/>
    </row>
    <row r="753" spans="1:7">
      <c r="A753" s="671" t="s">
        <v>289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290</v>
      </c>
      <c r="B754" s="675"/>
      <c r="C754" s="675"/>
      <c r="D754" s="676"/>
      <c r="E754" s="677"/>
      <c r="F754" s="678"/>
      <c r="G754" s="260"/>
    </row>
    <row r="755" spans="1:7" ht="14.25" thickBot="1">
      <c r="A755" s="653" t="s">
        <v>291</v>
      </c>
      <c r="B755" s="654"/>
      <c r="C755" s="654"/>
      <c r="D755" s="655"/>
      <c r="E755" s="679">
        <v>813.67</v>
      </c>
      <c r="F755" s="680">
        <v>1977.4</v>
      </c>
      <c r="G755" s="657"/>
    </row>
    <row r="756" spans="1:7" ht="14.25" thickBot="1">
      <c r="A756" s="681" t="s">
        <v>292</v>
      </c>
      <c r="B756" s="682"/>
      <c r="C756" s="682"/>
      <c r="D756" s="683"/>
      <c r="E756" s="684"/>
      <c r="F756" s="685"/>
      <c r="G756" s="657"/>
    </row>
    <row r="757" spans="1:7" ht="14.25" thickBot="1">
      <c r="A757" s="681" t="s">
        <v>293</v>
      </c>
      <c r="B757" s="682"/>
      <c r="C757" s="682"/>
      <c r="D757" s="683"/>
      <c r="E757" s="679"/>
      <c r="F757" s="680"/>
      <c r="G757" s="657"/>
    </row>
    <row r="758" spans="1:7" ht="14.25" thickBot="1">
      <c r="A758" s="681" t="s">
        <v>294</v>
      </c>
      <c r="B758" s="682"/>
      <c r="C758" s="682"/>
      <c r="D758" s="683"/>
      <c r="E758" s="679"/>
      <c r="F758" s="680"/>
      <c r="G758" s="657"/>
    </row>
    <row r="759" spans="1:7" ht="14.25" thickBot="1">
      <c r="A759" s="681" t="s">
        <v>295</v>
      </c>
      <c r="B759" s="682"/>
      <c r="C759" s="682"/>
      <c r="D759" s="683"/>
      <c r="E759" s="656">
        <f>E760+E768+E771+E774</f>
        <v>8409</v>
      </c>
      <c r="F759" s="656">
        <f>F760+F768+F771+F774</f>
        <v>81</v>
      </c>
      <c r="G759" s="657"/>
    </row>
    <row r="760" spans="1:7">
      <c r="A760" s="658" t="s">
        <v>296</v>
      </c>
      <c r="B760" s="659"/>
      <c r="C760" s="659"/>
      <c r="D760" s="660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297</v>
      </c>
      <c r="B761" s="688"/>
      <c r="C761" s="688"/>
      <c r="D761" s="689"/>
      <c r="E761" s="690"/>
      <c r="F761" s="691"/>
      <c r="G761" s="692"/>
    </row>
    <row r="762" spans="1:7">
      <c r="A762" s="687" t="s">
        <v>298</v>
      </c>
      <c r="B762" s="688"/>
      <c r="C762" s="688"/>
      <c r="D762" s="689"/>
      <c r="E762" s="690"/>
      <c r="F762" s="691"/>
      <c r="G762" s="692"/>
    </row>
    <row r="763" spans="1:7">
      <c r="A763" s="687" t="s">
        <v>299</v>
      </c>
      <c r="B763" s="688"/>
      <c r="C763" s="688"/>
      <c r="D763" s="689"/>
      <c r="E763" s="690"/>
      <c r="F763" s="691"/>
      <c r="G763" s="692"/>
    </row>
    <row r="764" spans="1:7">
      <c r="A764" s="687" t="s">
        <v>300</v>
      </c>
      <c r="B764" s="688"/>
      <c r="C764" s="688"/>
      <c r="D764" s="689"/>
      <c r="E764" s="690"/>
      <c r="F764" s="691"/>
      <c r="G764" s="692"/>
    </row>
    <row r="765" spans="1:7">
      <c r="A765" s="687" t="s">
        <v>301</v>
      </c>
      <c r="B765" s="688"/>
      <c r="C765" s="688"/>
      <c r="D765" s="689"/>
      <c r="E765" s="690"/>
      <c r="F765" s="691"/>
      <c r="G765" s="692"/>
    </row>
    <row r="766" spans="1:7">
      <c r="A766" s="687" t="s">
        <v>302</v>
      </c>
      <c r="B766" s="688"/>
      <c r="C766" s="688"/>
      <c r="D766" s="689"/>
      <c r="E766" s="690"/>
      <c r="F766" s="691"/>
      <c r="G766" s="692"/>
    </row>
    <row r="767" spans="1:7">
      <c r="A767" s="687" t="s">
        <v>303</v>
      </c>
      <c r="B767" s="688"/>
      <c r="C767" s="688"/>
      <c r="D767" s="689"/>
      <c r="E767" s="690"/>
      <c r="F767" s="691"/>
      <c r="G767" s="692"/>
    </row>
    <row r="768" spans="1:7">
      <c r="A768" s="671" t="s">
        <v>304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305</v>
      </c>
      <c r="B769" s="688"/>
      <c r="C769" s="688"/>
      <c r="D769" s="689"/>
      <c r="E769" s="690"/>
      <c r="F769" s="691"/>
      <c r="G769" s="692"/>
    </row>
    <row r="770" spans="1:7">
      <c r="A770" s="687" t="s">
        <v>306</v>
      </c>
      <c r="B770" s="688"/>
      <c r="C770" s="688"/>
      <c r="D770" s="689"/>
      <c r="E770" s="690"/>
      <c r="F770" s="691"/>
      <c r="G770" s="692"/>
    </row>
    <row r="771" spans="1:7">
      <c r="A771" s="663" t="s">
        <v>307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308</v>
      </c>
      <c r="B772" s="688"/>
      <c r="C772" s="688"/>
      <c r="D772" s="689"/>
      <c r="E772" s="690"/>
      <c r="F772" s="691"/>
      <c r="G772" s="692"/>
    </row>
    <row r="773" spans="1:7">
      <c r="A773" s="687" t="s">
        <v>309</v>
      </c>
      <c r="B773" s="688"/>
      <c r="C773" s="688"/>
      <c r="D773" s="689"/>
      <c r="E773" s="690"/>
      <c r="F773" s="691"/>
      <c r="G773" s="692"/>
    </row>
    <row r="774" spans="1:7">
      <c r="A774" s="663" t="s">
        <v>310</v>
      </c>
      <c r="B774" s="664"/>
      <c r="C774" s="664"/>
      <c r="D774" s="665"/>
      <c r="E774" s="693">
        <f>SUM(E775:E788)</f>
        <v>8409</v>
      </c>
      <c r="F774" s="693">
        <f>SUM(F775:F788)</f>
        <v>81</v>
      </c>
      <c r="G774" s="260"/>
    </row>
    <row r="775" spans="1:7">
      <c r="A775" s="687" t="s">
        <v>311</v>
      </c>
      <c r="B775" s="688"/>
      <c r="C775" s="688"/>
      <c r="D775" s="689"/>
      <c r="E775" s="666"/>
      <c r="F775" s="667"/>
      <c r="G775" s="260"/>
    </row>
    <row r="776" spans="1:7">
      <c r="A776" s="687" t="s">
        <v>312</v>
      </c>
      <c r="B776" s="688"/>
      <c r="C776" s="688"/>
      <c r="D776" s="689"/>
      <c r="E776" s="666"/>
      <c r="F776" s="667"/>
      <c r="G776" s="260"/>
    </row>
    <row r="777" spans="1:7">
      <c r="A777" s="687" t="s">
        <v>313</v>
      </c>
      <c r="B777" s="688"/>
      <c r="C777" s="688"/>
      <c r="D777" s="689"/>
      <c r="E777" s="666">
        <v>8310</v>
      </c>
      <c r="F777" s="667"/>
      <c r="G777" s="260"/>
    </row>
    <row r="778" spans="1:7">
      <c r="A778" s="687" t="s">
        <v>314</v>
      </c>
      <c r="B778" s="688"/>
      <c r="C778" s="688"/>
      <c r="D778" s="689"/>
      <c r="E778" s="666"/>
      <c r="F778" s="667"/>
      <c r="G778" s="260"/>
    </row>
    <row r="779" spans="1:7">
      <c r="A779" s="687" t="s">
        <v>315</v>
      </c>
      <c r="B779" s="688"/>
      <c r="C779" s="688"/>
      <c r="D779" s="689"/>
      <c r="E779" s="666"/>
      <c r="F779" s="667"/>
      <c r="G779" s="260"/>
    </row>
    <row r="780" spans="1:7">
      <c r="A780" s="687" t="s">
        <v>316</v>
      </c>
      <c r="B780" s="688"/>
      <c r="C780" s="688"/>
      <c r="D780" s="689"/>
      <c r="E780" s="666"/>
      <c r="F780" s="667"/>
      <c r="G780" s="260"/>
    </row>
    <row r="781" spans="1:7">
      <c r="A781" s="687" t="s">
        <v>317</v>
      </c>
      <c r="B781" s="688"/>
      <c r="C781" s="688"/>
      <c r="D781" s="689"/>
      <c r="E781" s="666"/>
      <c r="F781" s="667"/>
      <c r="G781" s="260"/>
    </row>
    <row r="782" spans="1:7">
      <c r="A782" s="687" t="s">
        <v>318</v>
      </c>
      <c r="B782" s="688"/>
      <c r="C782" s="688"/>
      <c r="D782" s="689"/>
      <c r="E782" s="666"/>
      <c r="F782" s="667"/>
      <c r="G782" s="260"/>
    </row>
    <row r="783" spans="1:7">
      <c r="A783" s="687" t="s">
        <v>319</v>
      </c>
      <c r="B783" s="688"/>
      <c r="C783" s="688"/>
      <c r="D783" s="689"/>
      <c r="E783" s="666"/>
      <c r="F783" s="667"/>
      <c r="G783" s="260"/>
    </row>
    <row r="784" spans="1:7">
      <c r="A784" s="694" t="s">
        <v>320</v>
      </c>
      <c r="B784" s="695"/>
      <c r="C784" s="695"/>
      <c r="D784" s="696"/>
      <c r="E784" s="666"/>
      <c r="F784" s="667"/>
      <c r="G784" s="260"/>
    </row>
    <row r="785" spans="1:7">
      <c r="A785" s="694" t="s">
        <v>321</v>
      </c>
      <c r="B785" s="695"/>
      <c r="C785" s="695"/>
      <c r="D785" s="696"/>
      <c r="E785" s="666"/>
      <c r="F785" s="667"/>
      <c r="G785" s="260"/>
    </row>
    <row r="786" spans="1:7">
      <c r="A786" s="694" t="s">
        <v>322</v>
      </c>
      <c r="B786" s="695"/>
      <c r="C786" s="695"/>
      <c r="D786" s="696"/>
      <c r="E786" s="666"/>
      <c r="F786" s="667"/>
      <c r="G786" s="260"/>
    </row>
    <row r="787" spans="1:7">
      <c r="A787" s="697" t="s">
        <v>323</v>
      </c>
      <c r="B787" s="698"/>
      <c r="C787" s="698"/>
      <c r="D787" s="699"/>
      <c r="E787" s="666"/>
      <c r="F787" s="667"/>
      <c r="G787" s="260"/>
    </row>
    <row r="788" spans="1:7" ht="14.25" thickBot="1">
      <c r="A788" s="700" t="s">
        <v>303</v>
      </c>
      <c r="B788" s="701"/>
      <c r="C788" s="701"/>
      <c r="D788" s="702"/>
      <c r="E788" s="666">
        <v>99</v>
      </c>
      <c r="F788" s="667">
        <v>81</v>
      </c>
      <c r="G788" s="260"/>
    </row>
    <row r="789" spans="1:7" ht="14.25" thickBot="1">
      <c r="A789" s="703" t="s">
        <v>324</v>
      </c>
      <c r="B789" s="704"/>
      <c r="C789" s="704"/>
      <c r="D789" s="705"/>
      <c r="E789" s="706">
        <f>SUM(E746+E755+E756+E757+E758+E759)</f>
        <v>46244.439999999995</v>
      </c>
      <c r="F789" s="706">
        <f>SUM(F746+F755+F756+F757+F758+F759)</f>
        <v>60121.520000000004</v>
      </c>
      <c r="G789" s="657"/>
    </row>
    <row r="790" spans="1:7">
      <c r="A790" s="707"/>
      <c r="B790" s="707"/>
      <c r="C790" s="707"/>
      <c r="D790" s="707"/>
      <c r="E790" s="707"/>
      <c r="F790" s="707"/>
      <c r="G790" s="657"/>
    </row>
    <row r="791" spans="1:7">
      <c r="A791" s="12" t="s">
        <v>325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15.6" customHeight="1">
      <c r="A793" s="708" t="s">
        <v>326</v>
      </c>
      <c r="B793" s="709"/>
      <c r="C793" s="710" t="s">
        <v>263</v>
      </c>
      <c r="D793" s="710" t="s">
        <v>264</v>
      </c>
    </row>
    <row r="794" spans="1:7" ht="14.45" customHeight="1" thickBot="1">
      <c r="A794" s="711"/>
      <c r="B794" s="712"/>
      <c r="C794" s="713"/>
      <c r="D794" s="713"/>
    </row>
    <row r="795" spans="1:7">
      <c r="A795" s="714" t="s">
        <v>327</v>
      </c>
      <c r="B795" s="715"/>
      <c r="C795" s="716">
        <v>327431.28000000003</v>
      </c>
      <c r="D795" s="717">
        <v>313283.73</v>
      </c>
      <c r="E795" s="718"/>
      <c r="F795" s="718"/>
    </row>
    <row r="796" spans="1:7">
      <c r="A796" s="448" t="s">
        <v>328</v>
      </c>
      <c r="B796" s="449"/>
      <c r="C796" s="630"/>
      <c r="D796" s="631"/>
      <c r="E796" s="718"/>
      <c r="F796" s="718"/>
    </row>
    <row r="797" spans="1:7">
      <c r="A797" s="448" t="s">
        <v>329</v>
      </c>
      <c r="B797" s="449"/>
      <c r="C797" s="630">
        <v>117398.6</v>
      </c>
      <c r="D797" s="631">
        <f>146192.19+4930</f>
        <v>151122.19</v>
      </c>
      <c r="E797" s="718"/>
      <c r="F797" s="718"/>
    </row>
    <row r="798" spans="1:7" ht="29.45" customHeight="1">
      <c r="A798" s="451" t="s">
        <v>330</v>
      </c>
      <c r="B798" s="452"/>
      <c r="C798" s="630"/>
      <c r="D798" s="631"/>
      <c r="E798" s="718"/>
      <c r="F798" s="718"/>
    </row>
    <row r="799" spans="1:7" ht="42" customHeight="1">
      <c r="A799" s="451" t="s">
        <v>331</v>
      </c>
      <c r="B799" s="452"/>
      <c r="C799" s="630"/>
      <c r="D799" s="631"/>
      <c r="E799" s="718"/>
      <c r="F799" s="718"/>
    </row>
    <row r="800" spans="1:7" ht="29.45" customHeight="1">
      <c r="A800" s="451" t="s">
        <v>332</v>
      </c>
      <c r="B800" s="452"/>
      <c r="C800" s="630">
        <v>4547.46</v>
      </c>
      <c r="D800" s="631">
        <v>4871.78</v>
      </c>
      <c r="E800" s="718"/>
      <c r="F800" s="718"/>
    </row>
    <row r="801" spans="1:6">
      <c r="A801" s="451" t="s">
        <v>333</v>
      </c>
      <c r="B801" s="452"/>
      <c r="C801" s="630"/>
      <c r="D801" s="631"/>
      <c r="E801" s="718"/>
      <c r="F801" s="718"/>
    </row>
    <row r="802" spans="1:6" ht="21.75" customHeight="1">
      <c r="A802" s="574" t="s">
        <v>334</v>
      </c>
      <c r="B802" s="575"/>
      <c r="C802" s="630">
        <v>1000</v>
      </c>
      <c r="D802" s="631"/>
      <c r="E802" s="718"/>
      <c r="F802" s="718"/>
    </row>
    <row r="803" spans="1:6" ht="33" customHeight="1">
      <c r="A803" s="451" t="s">
        <v>335</v>
      </c>
      <c r="B803" s="452"/>
      <c r="C803" s="719"/>
      <c r="D803" s="631"/>
      <c r="E803" s="718"/>
      <c r="F803" s="718"/>
    </row>
    <row r="804" spans="1:6" ht="14.25" thickBot="1">
      <c r="A804" s="454" t="s">
        <v>17</v>
      </c>
      <c r="B804" s="455"/>
      <c r="C804" s="243"/>
      <c r="D804" s="244"/>
    </row>
    <row r="805" spans="1:6" ht="16.5" thickBot="1">
      <c r="A805" s="720" t="s">
        <v>83</v>
      </c>
      <c r="B805" s="721"/>
      <c r="C805" s="722">
        <f>SUM(C795:C804)</f>
        <v>450377.34</v>
      </c>
      <c r="D805" s="722">
        <f>SUM(D795:D804)</f>
        <v>469277.7</v>
      </c>
    </row>
    <row r="835" spans="1:6" ht="14.25">
      <c r="A835" s="305" t="s">
        <v>336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23" t="s">
        <v>337</v>
      </c>
      <c r="B837" s="724"/>
      <c r="C837" s="724"/>
      <c r="D837" s="725"/>
      <c r="E837" s="614" t="s">
        <v>263</v>
      </c>
      <c r="F837" s="343" t="s">
        <v>264</v>
      </c>
    </row>
    <row r="838" spans="1:6" ht="14.25" thickBot="1">
      <c r="A838" s="425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4343.9400000000005</v>
      </c>
      <c r="F843" s="747">
        <f>F844+F845+F846+F847+F848+F849+F850+F851+F852+F853</f>
        <v>3748.06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>
        <v>1934.99</v>
      </c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>
        <v>1850.9</v>
      </c>
      <c r="F848" s="738"/>
    </row>
    <row r="849" spans="1:6">
      <c r="A849" s="755" t="s">
        <v>349</v>
      </c>
      <c r="B849" s="756"/>
      <c r="C849" s="756"/>
      <c r="D849" s="757"/>
      <c r="E849" s="758">
        <v>363.59</v>
      </c>
      <c r="F849" s="759"/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2129.4499999999998</v>
      </c>
      <c r="F853" s="759">
        <f>1612.35+200.72</f>
        <v>1813.07</v>
      </c>
    </row>
    <row r="854" spans="1:6" ht="14.25" thickBot="1">
      <c r="A854" s="760" t="s">
        <v>83</v>
      </c>
      <c r="B854" s="761"/>
      <c r="C854" s="761"/>
      <c r="D854" s="762"/>
      <c r="E854" s="763">
        <f>E843</f>
        <v>4343.9400000000005</v>
      </c>
      <c r="F854" s="763">
        <f>F843</f>
        <v>3748.06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64" t="s">
        <v>356</v>
      </c>
      <c r="B881" s="765"/>
      <c r="C881" s="765"/>
      <c r="D881" s="766"/>
      <c r="E881" s="767"/>
      <c r="F881" s="767"/>
    </row>
    <row r="882" spans="1:6" ht="14.25" thickBot="1">
      <c r="A882" s="425" t="s">
        <v>357</v>
      </c>
      <c r="B882" s="726"/>
      <c r="C882" s="726"/>
      <c r="D882" s="727"/>
      <c r="E882" s="626">
        <f>SUM(E883+E884+E888)</f>
        <v>1001.47</v>
      </c>
      <c r="F882" s="626">
        <f>SUM(F883+F884+F888)</f>
        <v>366.25</v>
      </c>
    </row>
    <row r="883" spans="1:6">
      <c r="A883" s="768" t="s">
        <v>358</v>
      </c>
      <c r="B883" s="769"/>
      <c r="C883" s="769"/>
      <c r="D883" s="770"/>
      <c r="E883" s="628"/>
      <c r="F883" s="628"/>
    </row>
    <row r="884" spans="1:6">
      <c r="A884" s="320" t="s">
        <v>359</v>
      </c>
      <c r="B884" s="771"/>
      <c r="C884" s="771"/>
      <c r="D884" s="772"/>
      <c r="E884" s="773">
        <f>SUM(E886:E887)</f>
        <v>0</v>
      </c>
      <c r="F884" s="773">
        <f>SUM(F886:F887)</f>
        <v>0</v>
      </c>
    </row>
    <row r="885" spans="1:6" ht="29.45" customHeight="1">
      <c r="A885" s="331" t="s">
        <v>360</v>
      </c>
      <c r="B885" s="774"/>
      <c r="C885" s="774"/>
      <c r="D885" s="472"/>
      <c r="E885" s="630"/>
      <c r="F885" s="630"/>
    </row>
    <row r="886" spans="1:6">
      <c r="A886" s="331" t="s">
        <v>361</v>
      </c>
      <c r="B886" s="774"/>
      <c r="C886" s="774"/>
      <c r="D886" s="472"/>
      <c r="E886" s="630"/>
      <c r="F886" s="630"/>
    </row>
    <row r="887" spans="1:6">
      <c r="A887" s="331" t="s">
        <v>362</v>
      </c>
      <c r="B887" s="774"/>
      <c r="C887" s="774"/>
      <c r="D887" s="472"/>
      <c r="E887" s="630"/>
      <c r="F887" s="630"/>
    </row>
    <row r="888" spans="1:6">
      <c r="A888" s="473" t="s">
        <v>363</v>
      </c>
      <c r="B888" s="775"/>
      <c r="C888" s="775"/>
      <c r="D888" s="474"/>
      <c r="E888" s="776">
        <f>E889+E890+E891+E892+E893</f>
        <v>1001.47</v>
      </c>
      <c r="F888" s="776">
        <f>F889+F890+F891+F892+F893</f>
        <v>366.25</v>
      </c>
    </row>
    <row r="889" spans="1:6">
      <c r="A889" s="331" t="s">
        <v>364</v>
      </c>
      <c r="B889" s="774"/>
      <c r="C889" s="774"/>
      <c r="D889" s="472"/>
      <c r="E889" s="630"/>
      <c r="F889" s="630"/>
    </row>
    <row r="890" spans="1:6">
      <c r="A890" s="331" t="s">
        <v>365</v>
      </c>
      <c r="B890" s="774"/>
      <c r="C890" s="774"/>
      <c r="D890" s="472"/>
      <c r="E890" s="630"/>
      <c r="F890" s="630"/>
    </row>
    <row r="891" spans="1:6">
      <c r="A891" s="331" t="s">
        <v>366</v>
      </c>
      <c r="B891" s="774"/>
      <c r="C891" s="774"/>
      <c r="D891" s="472"/>
      <c r="E891" s="630"/>
      <c r="F891" s="630"/>
    </row>
    <row r="892" spans="1:6">
      <c r="A892" s="331" t="s">
        <v>367</v>
      </c>
      <c r="B892" s="774"/>
      <c r="C892" s="774"/>
      <c r="D892" s="472"/>
      <c r="E892" s="630"/>
      <c r="F892" s="630"/>
    </row>
    <row r="893" spans="1:6" ht="65.45" customHeight="1" thickBot="1">
      <c r="A893" s="777" t="s">
        <v>368</v>
      </c>
      <c r="B893" s="778"/>
      <c r="C893" s="778"/>
      <c r="D893" s="779"/>
      <c r="E893" s="780">
        <v>1001.47</v>
      </c>
      <c r="F893" s="780">
        <f>165.53+200.72</f>
        <v>366.25</v>
      </c>
    </row>
    <row r="894" spans="1:6" ht="14.25" thickBot="1">
      <c r="A894" s="781" t="s">
        <v>369</v>
      </c>
      <c r="B894" s="782"/>
      <c r="C894" s="782"/>
      <c r="D894" s="783"/>
      <c r="E894" s="763">
        <f>SUM(E881+E882)</f>
        <v>1001.47</v>
      </c>
      <c r="F894" s="763">
        <f>SUM(F881+F882)</f>
        <v>366.25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4"/>
      <c r="B923" s="785"/>
      <c r="C923" s="785"/>
      <c r="D923" s="786"/>
      <c r="E923" s="787" t="s">
        <v>263</v>
      </c>
      <c r="F923" s="788" t="s">
        <v>264</v>
      </c>
    </row>
    <row r="924" spans="1:6" ht="14.25" thickBot="1">
      <c r="A924" s="789" t="s">
        <v>371</v>
      </c>
      <c r="B924" s="790"/>
      <c r="C924" s="790"/>
      <c r="D924" s="791"/>
      <c r="E924" s="767"/>
      <c r="F924" s="767"/>
    </row>
    <row r="925" spans="1:6" ht="14.25" thickBot="1">
      <c r="A925" s="792" t="s">
        <v>372</v>
      </c>
      <c r="B925" s="793"/>
      <c r="C925" s="793"/>
      <c r="D925" s="794"/>
      <c r="E925" s="626">
        <f>SUM(E926:E927)</f>
        <v>89.78</v>
      </c>
      <c r="F925" s="626">
        <f>SUM(F926:F927)</f>
        <v>0</v>
      </c>
    </row>
    <row r="926" spans="1:6" ht="22.5" customHeight="1">
      <c r="A926" s="795" t="s">
        <v>373</v>
      </c>
      <c r="B926" s="796"/>
      <c r="C926" s="796"/>
      <c r="D926" s="797"/>
      <c r="E926" s="716">
        <v>89.78</v>
      </c>
      <c r="F926" s="716"/>
    </row>
    <row r="927" spans="1:6" ht="15.75" customHeight="1" thickBot="1">
      <c r="A927" s="798" t="s">
        <v>374</v>
      </c>
      <c r="B927" s="799"/>
      <c r="C927" s="799"/>
      <c r="D927" s="800"/>
      <c r="E927" s="801"/>
      <c r="F927" s="801"/>
    </row>
    <row r="928" spans="1:6">
      <c r="A928" s="802" t="s">
        <v>375</v>
      </c>
      <c r="B928" s="803"/>
      <c r="C928" s="803"/>
      <c r="D928" s="804"/>
      <c r="E928" s="805">
        <f>SUM(E929:E935)</f>
        <v>12.75</v>
      </c>
      <c r="F928" s="805">
        <f>SUM(F929:F935)</f>
        <v>0</v>
      </c>
    </row>
    <row r="929" spans="1:6">
      <c r="A929" s="806" t="s">
        <v>376</v>
      </c>
      <c r="B929" s="807"/>
      <c r="C929" s="807"/>
      <c r="D929" s="808"/>
      <c r="E929" s="776"/>
      <c r="F929" s="776"/>
    </row>
    <row r="930" spans="1:6">
      <c r="A930" s="806" t="s">
        <v>377</v>
      </c>
      <c r="B930" s="807"/>
      <c r="C930" s="807"/>
      <c r="D930" s="808"/>
      <c r="E930" s="630"/>
      <c r="F930" s="630"/>
    </row>
    <row r="931" spans="1:6">
      <c r="A931" s="809" t="s">
        <v>378</v>
      </c>
      <c r="B931" s="810"/>
      <c r="C931" s="810"/>
      <c r="D931" s="811"/>
      <c r="E931" s="716">
        <v>12.75</v>
      </c>
      <c r="F931" s="716"/>
    </row>
    <row r="932" spans="1:6">
      <c r="A932" s="812" t="s">
        <v>379</v>
      </c>
      <c r="B932" s="813"/>
      <c r="C932" s="813"/>
      <c r="D932" s="814"/>
      <c r="E932" s="630"/>
      <c r="F932" s="630"/>
    </row>
    <row r="933" spans="1:6">
      <c r="A933" s="812" t="s">
        <v>380</v>
      </c>
      <c r="B933" s="813"/>
      <c r="C933" s="813"/>
      <c r="D933" s="814"/>
      <c r="E933" s="801"/>
      <c r="F933" s="801"/>
    </row>
    <row r="934" spans="1:6">
      <c r="A934" s="812" t="s">
        <v>381</v>
      </c>
      <c r="B934" s="813"/>
      <c r="C934" s="813"/>
      <c r="D934" s="814"/>
      <c r="E934" s="801"/>
      <c r="F934" s="801"/>
    </row>
    <row r="935" spans="1:6" ht="14.25" thickBot="1">
      <c r="A935" s="815" t="s">
        <v>135</v>
      </c>
      <c r="B935" s="816"/>
      <c r="C935" s="816"/>
      <c r="D935" s="817"/>
      <c r="E935" s="801"/>
      <c r="F935" s="801"/>
    </row>
    <row r="936" spans="1:6" ht="16.5" thickBot="1">
      <c r="A936" s="720" t="s">
        <v>83</v>
      </c>
      <c r="B936" s="818"/>
      <c r="C936" s="818"/>
      <c r="D936" s="721"/>
      <c r="E936" s="819">
        <f>SUM(E924+E925+E928)</f>
        <v>102.53</v>
      </c>
      <c r="F936" s="819">
        <f>SUM(F924+F925+F928)</f>
        <v>0</v>
      </c>
    </row>
    <row r="937" spans="1:6" ht="15.75">
      <c r="A937" s="820"/>
      <c r="B937" s="820"/>
      <c r="C937" s="820"/>
      <c r="D937" s="820"/>
      <c r="E937" s="821"/>
      <c r="F937" s="821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372</v>
      </c>
      <c r="B942" s="726"/>
      <c r="C942" s="726"/>
      <c r="D942" s="727"/>
      <c r="E942" s="626">
        <f>E943+E944</f>
        <v>0</v>
      </c>
      <c r="F942" s="626">
        <f>F943+F944</f>
        <v>0</v>
      </c>
    </row>
    <row r="943" spans="1:6">
      <c r="A943" s="752" t="s">
        <v>383</v>
      </c>
      <c r="B943" s="753"/>
      <c r="C943" s="753"/>
      <c r="D943" s="754"/>
      <c r="E943" s="822"/>
      <c r="F943" s="823"/>
    </row>
    <row r="944" spans="1:6" ht="14.25" thickBot="1">
      <c r="A944" s="824" t="s">
        <v>384</v>
      </c>
      <c r="B944" s="825"/>
      <c r="C944" s="825"/>
      <c r="D944" s="826"/>
      <c r="E944" s="780"/>
      <c r="F944" s="827"/>
    </row>
    <row r="945" spans="1:6" ht="14.25" thickBot="1">
      <c r="A945" s="425" t="s">
        <v>385</v>
      </c>
      <c r="B945" s="726"/>
      <c r="C945" s="726"/>
      <c r="D945" s="727"/>
      <c r="E945" s="626">
        <f>SUM(E946:E951)</f>
        <v>0</v>
      </c>
      <c r="F945" s="626">
        <f>SUM(F946:F951)</f>
        <v>0</v>
      </c>
    </row>
    <row r="946" spans="1:6">
      <c r="A946" s="755" t="s">
        <v>386</v>
      </c>
      <c r="B946" s="756"/>
      <c r="C946" s="756"/>
      <c r="D946" s="757"/>
      <c r="E946" s="630"/>
      <c r="F946" s="630"/>
    </row>
    <row r="947" spans="1:6">
      <c r="A947" s="734" t="s">
        <v>387</v>
      </c>
      <c r="B947" s="735"/>
      <c r="C947" s="735"/>
      <c r="D947" s="736"/>
      <c r="E947" s="630"/>
      <c r="F947" s="630"/>
    </row>
    <row r="948" spans="1:6">
      <c r="A948" s="734" t="s">
        <v>388</v>
      </c>
      <c r="B948" s="735"/>
      <c r="C948" s="735"/>
      <c r="D948" s="736"/>
      <c r="E948" s="801"/>
      <c r="F948" s="801"/>
    </row>
    <row r="949" spans="1:6">
      <c r="A949" s="734" t="s">
        <v>389</v>
      </c>
      <c r="B949" s="735"/>
      <c r="C949" s="735"/>
      <c r="D949" s="736"/>
      <c r="E949" s="801"/>
      <c r="F949" s="801"/>
    </row>
    <row r="950" spans="1:6">
      <c r="A950" s="734" t="s">
        <v>390</v>
      </c>
      <c r="B950" s="735"/>
      <c r="C950" s="735"/>
      <c r="D950" s="736"/>
      <c r="E950" s="801"/>
      <c r="F950" s="801"/>
    </row>
    <row r="951" spans="1:6" ht="14.25" thickBot="1">
      <c r="A951" s="828" t="s">
        <v>135</v>
      </c>
      <c r="B951" s="829"/>
      <c r="C951" s="829"/>
      <c r="D951" s="830"/>
      <c r="E951" s="801"/>
      <c r="F951" s="801"/>
    </row>
    <row r="952" spans="1:6" ht="14.25" thickBot="1">
      <c r="A952" s="439"/>
      <c r="B952" s="831"/>
      <c r="C952" s="831"/>
      <c r="D952" s="440"/>
      <c r="E952" s="419">
        <f>SUM(E942+E945)</f>
        <v>0</v>
      </c>
      <c r="F952" s="419">
        <f>SUM(F942+F945)</f>
        <v>0</v>
      </c>
    </row>
    <row r="968" spans="1:6" ht="15.75">
      <c r="A968" s="832" t="s">
        <v>391</v>
      </c>
      <c r="B968" s="832"/>
      <c r="C968" s="832"/>
      <c r="D968" s="832"/>
      <c r="E968" s="832"/>
      <c r="F968" s="832"/>
    </row>
    <row r="969" spans="1:6" ht="14.25" thickBot="1">
      <c r="A969" s="833"/>
      <c r="B969" s="260"/>
      <c r="C969" s="260"/>
      <c r="D969" s="260"/>
      <c r="E969" s="260"/>
      <c r="F969" s="260"/>
    </row>
    <row r="970" spans="1:6" ht="14.25" thickBot="1">
      <c r="A970" s="834" t="s">
        <v>392</v>
      </c>
      <c r="B970" s="835"/>
      <c r="C970" s="836" t="s">
        <v>393</v>
      </c>
      <c r="D970" s="837"/>
      <c r="E970" s="837"/>
      <c r="F970" s="838"/>
    </row>
    <row r="971" spans="1:6" ht="14.25" thickBot="1">
      <c r="A971" s="839"/>
      <c r="B971" s="840"/>
      <c r="C971" s="841" t="s">
        <v>394</v>
      </c>
      <c r="D971" s="842" t="s">
        <v>395</v>
      </c>
      <c r="E971" s="843" t="s">
        <v>265</v>
      </c>
      <c r="F971" s="842" t="s">
        <v>269</v>
      </c>
    </row>
    <row r="972" spans="1:6">
      <c r="A972" s="844" t="s">
        <v>396</v>
      </c>
      <c r="B972" s="346"/>
      <c r="C972" s="295">
        <f>SUM(C973:C973)</f>
        <v>0</v>
      </c>
      <c r="D972" s="295">
        <f t="shared" ref="D972:F972" si="22">SUM(D973:D973)</f>
        <v>1457.74</v>
      </c>
      <c r="E972" s="295">
        <f t="shared" si="22"/>
        <v>0</v>
      </c>
      <c r="F972" s="295">
        <f t="shared" si="22"/>
        <v>17256.48</v>
      </c>
    </row>
    <row r="973" spans="1:6">
      <c r="A973" s="845" t="s">
        <v>397</v>
      </c>
      <c r="B973" s="350"/>
      <c r="C973" s="295"/>
      <c r="D973" s="237">
        <v>1457.74</v>
      </c>
      <c r="E973" s="236"/>
      <c r="F973" s="237">
        <v>17256.48</v>
      </c>
    </row>
    <row r="974" spans="1:6">
      <c r="A974" s="845"/>
      <c r="B974" s="350"/>
      <c r="C974" s="295"/>
      <c r="D974" s="237"/>
      <c r="E974" s="236"/>
      <c r="F974" s="237"/>
    </row>
    <row r="975" spans="1:6">
      <c r="A975" s="845" t="s">
        <v>398</v>
      </c>
      <c r="B975" s="350"/>
      <c r="C975" s="295"/>
      <c r="D975" s="237"/>
      <c r="E975" s="236"/>
      <c r="F975" s="237"/>
    </row>
    <row r="976" spans="1:6">
      <c r="A976" s="846" t="s">
        <v>399</v>
      </c>
      <c r="B976" s="452"/>
      <c r="C976" s="295"/>
      <c r="D976" s="237"/>
      <c r="E976" s="236"/>
      <c r="F976" s="237"/>
    </row>
    <row r="977" spans="1:6" ht="14.25" thickBot="1">
      <c r="A977" s="847" t="s">
        <v>400</v>
      </c>
      <c r="B977" s="368"/>
      <c r="C977" s="848"/>
      <c r="D977" s="243"/>
      <c r="E977" s="242"/>
      <c r="F977" s="243">
        <v>3000</v>
      </c>
    </row>
    <row r="978" spans="1:6" ht="14.25" thickBot="1">
      <c r="A978" s="849" t="s">
        <v>136</v>
      </c>
      <c r="B978" s="850"/>
      <c r="C978" s="851">
        <f>C972+C976+C977</f>
        <v>0</v>
      </c>
      <c r="D978" s="851">
        <f t="shared" ref="D978:F978" si="23">D972+D976+D977</f>
        <v>1457.74</v>
      </c>
      <c r="E978" s="851">
        <f t="shared" si="23"/>
        <v>0</v>
      </c>
      <c r="F978" s="851">
        <f t="shared" si="23"/>
        <v>20256.48</v>
      </c>
    </row>
    <row r="981" spans="1:6" ht="30" customHeight="1">
      <c r="A981" s="212" t="s">
        <v>401</v>
      </c>
      <c r="B981" s="212"/>
      <c r="C981" s="212"/>
      <c r="D981" s="212"/>
      <c r="E981" s="852"/>
      <c r="F981" s="852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87" t="s">
        <v>405</v>
      </c>
      <c r="B986" s="853"/>
      <c r="C986" s="854">
        <v>82</v>
      </c>
      <c r="D986" s="855">
        <v>81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1" t="s">
        <v>407</v>
      </c>
      <c r="B991" s="842" t="s">
        <v>408</v>
      </c>
      <c r="C991" s="842" t="s">
        <v>151</v>
      </c>
      <c r="D991" s="220" t="s">
        <v>409</v>
      </c>
      <c r="E991" s="219" t="s">
        <v>410</v>
      </c>
    </row>
    <row r="992" spans="1:6">
      <c r="A992" s="856" t="s">
        <v>80</v>
      </c>
      <c r="B992" s="252" t="s">
        <v>411</v>
      </c>
      <c r="C992" s="252"/>
      <c r="D992" s="252" t="s">
        <v>411</v>
      </c>
      <c r="E992" s="252" t="s">
        <v>411</v>
      </c>
    </row>
    <row r="993" spans="1:5">
      <c r="A993" s="857" t="s">
        <v>81</v>
      </c>
      <c r="B993" s="237"/>
      <c r="C993" s="237"/>
      <c r="D993" s="236"/>
      <c r="E993" s="237"/>
    </row>
    <row r="994" spans="1:5">
      <c r="A994" s="857" t="s">
        <v>412</v>
      </c>
      <c r="B994" s="237"/>
      <c r="C994" s="237"/>
      <c r="D994" s="236"/>
      <c r="E994" s="237"/>
    </row>
    <row r="995" spans="1:5">
      <c r="A995" s="857" t="s">
        <v>413</v>
      </c>
      <c r="B995" s="237"/>
      <c r="C995" s="237"/>
      <c r="D995" s="236"/>
      <c r="E995" s="237"/>
    </row>
    <row r="996" spans="1:5">
      <c r="A996" s="857" t="s">
        <v>414</v>
      </c>
      <c r="B996" s="237"/>
      <c r="C996" s="237"/>
      <c r="D996" s="236"/>
      <c r="E996" s="237"/>
    </row>
    <row r="997" spans="1:5">
      <c r="A997" s="857" t="s">
        <v>415</v>
      </c>
      <c r="B997" s="237"/>
      <c r="C997" s="237"/>
      <c r="D997" s="236"/>
      <c r="E997" s="237"/>
    </row>
    <row r="998" spans="1:5">
      <c r="A998" s="857" t="s">
        <v>416</v>
      </c>
      <c r="B998" s="237"/>
      <c r="C998" s="237"/>
      <c r="D998" s="236"/>
      <c r="E998" s="237"/>
    </row>
    <row r="999" spans="1:5" ht="14.25" thickBot="1">
      <c r="A999" s="858" t="s">
        <v>417</v>
      </c>
      <c r="B999" s="621"/>
      <c r="C999" s="621"/>
      <c r="D999" s="859"/>
      <c r="E999" s="621"/>
    </row>
    <row r="1010" spans="1:5" ht="14.25">
      <c r="A1010" s="583" t="s">
        <v>418</v>
      </c>
      <c r="B1010" s="860"/>
      <c r="C1010" s="860"/>
      <c r="D1010" s="860"/>
      <c r="E1010" s="860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1" t="s">
        <v>407</v>
      </c>
      <c r="B1012" s="862" t="s">
        <v>408</v>
      </c>
      <c r="C1012" s="862" t="s">
        <v>151</v>
      </c>
      <c r="D1012" s="863" t="s">
        <v>419</v>
      </c>
      <c r="E1012" s="864" t="s">
        <v>410</v>
      </c>
    </row>
    <row r="1013" spans="1:5">
      <c r="A1013" s="856" t="s">
        <v>80</v>
      </c>
      <c r="B1013" s="252" t="s">
        <v>411</v>
      </c>
      <c r="C1013" s="252"/>
      <c r="D1013" s="252" t="s">
        <v>411</v>
      </c>
      <c r="E1013" s="252" t="s">
        <v>411</v>
      </c>
    </row>
    <row r="1014" spans="1:5">
      <c r="A1014" s="857" t="s">
        <v>81</v>
      </c>
      <c r="B1014" s="237"/>
      <c r="C1014" s="237"/>
      <c r="D1014" s="236"/>
      <c r="E1014" s="237"/>
    </row>
    <row r="1015" spans="1:5">
      <c r="A1015" s="857" t="s">
        <v>412</v>
      </c>
      <c r="B1015" s="237"/>
      <c r="C1015" s="237"/>
      <c r="D1015" s="236"/>
      <c r="E1015" s="237"/>
    </row>
    <row r="1016" spans="1:5">
      <c r="A1016" s="857" t="s">
        <v>413</v>
      </c>
      <c r="B1016" s="237"/>
      <c r="C1016" s="237"/>
      <c r="D1016" s="236"/>
      <c r="E1016" s="237"/>
    </row>
    <row r="1017" spans="1:5">
      <c r="A1017" s="857" t="s">
        <v>414</v>
      </c>
      <c r="B1017" s="237"/>
      <c r="C1017" s="237"/>
      <c r="D1017" s="236"/>
      <c r="E1017" s="237"/>
    </row>
    <row r="1018" spans="1:5">
      <c r="A1018" s="857" t="s">
        <v>415</v>
      </c>
      <c r="B1018" s="237"/>
      <c r="C1018" s="237"/>
      <c r="D1018" s="236"/>
      <c r="E1018" s="237"/>
    </row>
    <row r="1019" spans="1:5">
      <c r="A1019" s="857" t="s">
        <v>416</v>
      </c>
      <c r="B1019" s="237"/>
      <c r="C1019" s="237"/>
      <c r="D1019" s="236"/>
      <c r="E1019" s="237"/>
    </row>
    <row r="1020" spans="1:5" ht="14.25" thickBot="1">
      <c r="A1020" s="858" t="s">
        <v>417</v>
      </c>
      <c r="B1020" s="621"/>
      <c r="C1020" s="621"/>
      <c r="D1020" s="859"/>
      <c r="E1020" s="621"/>
    </row>
    <row r="1028" spans="1:7" ht="15">
      <c r="A1028" s="865"/>
      <c r="B1028" s="865"/>
      <c r="C1028" s="866"/>
      <c r="D1028" s="867"/>
      <c r="E1028" s="865"/>
      <c r="F1028" s="865"/>
    </row>
    <row r="1029" spans="1:7" ht="15">
      <c r="A1029" s="868" t="s">
        <v>420</v>
      </c>
      <c r="B1029" s="868"/>
      <c r="C1029" s="866">
        <v>45009</v>
      </c>
      <c r="D1029" s="867"/>
      <c r="E1029" s="868"/>
      <c r="F1029" s="867" t="s">
        <v>421</v>
      </c>
      <c r="G1029" s="867"/>
    </row>
    <row r="1030" spans="1:7" ht="15">
      <c r="A1030" s="868" t="s">
        <v>422</v>
      </c>
      <c r="B1030" s="341"/>
      <c r="C1030" s="867" t="s">
        <v>423</v>
      </c>
      <c r="D1030" s="869"/>
      <c r="E1030" s="868"/>
      <c r="F1030" s="867" t="s">
        <v>424</v>
      </c>
      <c r="G1030" s="867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238 im. Christo Botewa, ul. Redutowa 37, 01-106 Warszawa
Informacja dodatkowa do sprawozdania finansowego za rok obrotowy zakończony 31 grudnia 2022 r.
II. Dodatkowe informacje i objaśnienia</oddHeader>
  </headerFooter>
  <rowBreaks count="20" manualBreakCount="20">
    <brk id="90" max="16383" man="1"/>
    <brk id="125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5" max="16383" man="1"/>
    <brk id="622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2023-04-19T07:41:46Z</dcterms:created>
  <dcterms:modified xsi:type="dcterms:W3CDTF">2023-04-19T07:41:46Z</dcterms:modified>
</cp:coreProperties>
</file>