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C9F2E310-B111-423D-9B77-437FDB1819EB}" xr6:coauthVersionLast="36" xr6:coauthVersionMax="36" xr10:uidLastSave="{00000000-0000-0000-0000-000000000000}"/>
  <bookViews>
    <workbookView xWindow="0" yWindow="0" windowWidth="28800" windowHeight="10305" xr2:uid="{73FF8EC4-0119-45DD-847F-A169CF86D99A}"/>
  </bookViews>
  <sheets>
    <sheet name="ZAŁ. NR 21 2023 – LO4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C978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F888" i="1"/>
  <c r="F882" i="1" s="1"/>
  <c r="F894" i="1" s="1"/>
  <c r="E888" i="1"/>
  <c r="F884" i="1"/>
  <c r="E884" i="1"/>
  <c r="E882" i="1"/>
  <c r="E894" i="1" s="1"/>
  <c r="E854" i="1"/>
  <c r="F853" i="1"/>
  <c r="F843" i="1" s="1"/>
  <c r="F854" i="1" s="1"/>
  <c r="E843" i="1"/>
  <c r="F838" i="1"/>
  <c r="E838" i="1"/>
  <c r="C805" i="1"/>
  <c r="D797" i="1"/>
  <c r="D795" i="1"/>
  <c r="D805" i="1" s="1"/>
  <c r="F774" i="1"/>
  <c r="E774" i="1"/>
  <c r="F771" i="1"/>
  <c r="E771" i="1"/>
  <c r="F768" i="1"/>
  <c r="E768" i="1"/>
  <c r="F760" i="1"/>
  <c r="F759" i="1" s="1"/>
  <c r="E760" i="1"/>
  <c r="E759" i="1" s="1"/>
  <c r="F746" i="1"/>
  <c r="F789" i="1" s="1"/>
  <c r="E746" i="1"/>
  <c r="E789" i="1" s="1"/>
  <c r="C692" i="1"/>
  <c r="B692" i="1"/>
  <c r="C686" i="1"/>
  <c r="C685" i="1" s="1"/>
  <c r="B686" i="1"/>
  <c r="B685" i="1" s="1"/>
  <c r="C682" i="1"/>
  <c r="C677" i="1" s="1"/>
  <c r="B682" i="1"/>
  <c r="B677" i="1"/>
  <c r="D582" i="1"/>
  <c r="C582" i="1"/>
  <c r="D581" i="1"/>
  <c r="C581" i="1"/>
  <c r="C590" i="1" s="1"/>
  <c r="D578" i="1"/>
  <c r="D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C510" i="1" s="1"/>
  <c r="D497" i="1"/>
  <c r="C497" i="1"/>
  <c r="C477" i="1"/>
  <c r="C474" i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C110" i="1" s="1"/>
  <c r="B108" i="1"/>
  <c r="E107" i="1"/>
  <c r="E106" i="1"/>
  <c r="E105" i="1"/>
  <c r="E108" i="1" s="1"/>
  <c r="C103" i="1"/>
  <c r="B103" i="1"/>
  <c r="B110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B96" i="1"/>
  <c r="E95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B29" i="1"/>
  <c r="I28" i="1"/>
  <c r="I27" i="1"/>
  <c r="I26" i="1" s="1"/>
  <c r="G27" i="1"/>
  <c r="E27" i="1"/>
  <c r="H26" i="1"/>
  <c r="G26" i="1"/>
  <c r="F26" i="1"/>
  <c r="E26" i="1"/>
  <c r="D26" i="1"/>
  <c r="C26" i="1"/>
  <c r="B26" i="1"/>
  <c r="I25" i="1"/>
  <c r="E24" i="1"/>
  <c r="I24" i="1" s="1"/>
  <c r="I22" i="1" s="1"/>
  <c r="I23" i="1"/>
  <c r="D23" i="1"/>
  <c r="H22" i="1"/>
  <c r="G22" i="1"/>
  <c r="G29" i="1" s="1"/>
  <c r="F22" i="1"/>
  <c r="F29" i="1" s="1"/>
  <c r="E22" i="1"/>
  <c r="E29" i="1" s="1"/>
  <c r="D22" i="1"/>
  <c r="D29" i="1" s="1"/>
  <c r="C22" i="1"/>
  <c r="C29" i="1" s="1"/>
  <c r="B22" i="1"/>
  <c r="I21" i="1"/>
  <c r="I18" i="1"/>
  <c r="G17" i="1"/>
  <c r="E17" i="1"/>
  <c r="E16" i="1" s="1"/>
  <c r="H16" i="1"/>
  <c r="G16" i="1"/>
  <c r="F16" i="1"/>
  <c r="D16" i="1"/>
  <c r="C16" i="1"/>
  <c r="B16" i="1"/>
  <c r="I15" i="1"/>
  <c r="I14" i="1"/>
  <c r="E13" i="1"/>
  <c r="E12" i="1" s="1"/>
  <c r="H12" i="1"/>
  <c r="H19" i="1" s="1"/>
  <c r="H37" i="1" s="1"/>
  <c r="G12" i="1"/>
  <c r="G19" i="1" s="1"/>
  <c r="G37" i="1" s="1"/>
  <c r="F12" i="1"/>
  <c r="F19" i="1" s="1"/>
  <c r="F37" i="1" s="1"/>
  <c r="D12" i="1"/>
  <c r="D19" i="1" s="1"/>
  <c r="C12" i="1"/>
  <c r="C19" i="1" s="1"/>
  <c r="B12" i="1"/>
  <c r="B19" i="1" s="1"/>
  <c r="I11" i="1"/>
  <c r="E19" i="1" l="1"/>
  <c r="E37" i="1" s="1"/>
  <c r="C37" i="1"/>
  <c r="D37" i="1"/>
  <c r="I29" i="1"/>
  <c r="E103" i="1"/>
  <c r="E110" i="1" s="1"/>
  <c r="I13" i="1"/>
  <c r="I12" i="1" s="1"/>
  <c r="I19" i="1" s="1"/>
  <c r="I37" i="1" s="1"/>
  <c r="I36" i="1"/>
  <c r="I17" i="1"/>
  <c r="I16" i="1" s="1"/>
</calcChain>
</file>

<file path=xl/sharedStrings.xml><?xml version="1.0" encoding="utf-8"?>
<sst xmlns="http://schemas.openxmlformats.org/spreadsheetml/2006/main" count="642" uniqueCount="420">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</sst>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4" fontId="36" fillId="6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7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7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7" borderId="98" xfId="0" applyNumberFormat="1" applyFont="1" applyFill="1" applyBorder="1" applyAlignment="1">
      <alignment horizontal="right" vertical="center" wrapText="1"/>
    </xf>
    <xf numFmtId="4" fontId="35" fillId="7" borderId="69" xfId="0" applyNumberFormat="1" applyFont="1" applyFill="1" applyBorder="1" applyAlignment="1">
      <alignment horizontal="right" vertical="center" wrapText="1"/>
    </xf>
    <xf numFmtId="4" fontId="35" fillId="7" borderId="74" xfId="0" applyNumberFormat="1" applyFont="1" applyFill="1" applyBorder="1" applyAlignment="1">
      <alignment horizontal="right" vertical="center" wrapText="1"/>
    </xf>
    <xf numFmtId="0" fontId="46" fillId="7" borderId="29" xfId="4" applyFont="1" applyFill="1" applyBorder="1" applyAlignment="1" applyProtection="1">
      <alignment vertical="center" wrapText="1"/>
      <protection locked="0"/>
    </xf>
    <xf numFmtId="4" fontId="46" fillId="7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7" borderId="45" xfId="0" applyNumberFormat="1" applyFont="1" applyFill="1" applyBorder="1" applyAlignment="1" applyProtection="1">
      <alignment vertical="center" wrapText="1"/>
      <protection locked="0"/>
    </xf>
    <xf numFmtId="4" fontId="46" fillId="7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>
      <alignment horizontal="right" vertical="center" wrapText="1"/>
    </xf>
    <xf numFmtId="4" fontId="46" fillId="7" borderId="56" xfId="0" applyNumberFormat="1" applyFont="1" applyFill="1" applyBorder="1" applyAlignment="1" applyProtection="1">
      <alignment vertical="center" wrapText="1"/>
      <protection locked="0"/>
    </xf>
    <xf numFmtId="4" fontId="46" fillId="7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>
      <alignment horizontal="right" vertical="center" wrapText="1"/>
    </xf>
    <xf numFmtId="4" fontId="46" fillId="7" borderId="86" xfId="0" applyNumberFormat="1" applyFont="1" applyFill="1" applyBorder="1" applyAlignment="1">
      <alignment horizontal="right" vertical="center" wrapText="1"/>
    </xf>
    <xf numFmtId="4" fontId="46" fillId="7" borderId="107" xfId="0" applyNumberFormat="1" applyFont="1" applyFill="1" applyBorder="1" applyAlignment="1">
      <alignment horizontal="right" vertical="center" wrapText="1"/>
    </xf>
    <xf numFmtId="4" fontId="46" fillId="7" borderId="5" xfId="0" applyNumberFormat="1" applyFont="1" applyFill="1" applyBorder="1" applyAlignment="1">
      <alignment horizontal="right" vertical="center" wrapText="1"/>
    </xf>
    <xf numFmtId="4" fontId="46" fillId="7" borderId="101" xfId="0" applyNumberFormat="1" applyFont="1" applyFill="1" applyBorder="1" applyAlignment="1">
      <alignment horizontal="right" vertical="center" wrapText="1"/>
    </xf>
    <xf numFmtId="0" fontId="46" fillId="7" borderId="47" xfId="4" applyFont="1" applyFill="1" applyBorder="1" applyAlignment="1" applyProtection="1">
      <alignment vertical="center" wrapText="1"/>
      <protection locked="0"/>
    </xf>
    <xf numFmtId="4" fontId="25" fillId="7" borderId="45" xfId="0" applyNumberFormat="1" applyFont="1" applyFill="1" applyBorder="1" applyAlignment="1">
      <alignment horizontal="right" vertical="center" wrapText="1"/>
    </xf>
    <xf numFmtId="0" fontId="46" fillId="7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35" fillId="0" borderId="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48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92" xfId="0" applyNumberFormat="1" applyFont="1" applyBorder="1" applyAlignment="1" applyProtection="1">
      <alignment vertical="center"/>
      <protection locked="0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35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>
      <alignment horizontal="left" vertical="center" wrapText="1"/>
    </xf>
    <xf numFmtId="4" fontId="36" fillId="0" borderId="50" xfId="0" applyNumberFormat="1" applyFont="1" applyBorder="1" applyAlignment="1">
      <alignment horizontal="left" vertical="center" wrapText="1"/>
    </xf>
    <xf numFmtId="4" fontId="36" fillId="0" borderId="110" xfId="0" applyNumberFormat="1" applyFont="1" applyBorder="1" applyAlignment="1">
      <alignment horizontal="left" vertical="center" wrapText="1"/>
    </xf>
    <xf numFmtId="4" fontId="36" fillId="0" borderId="54" xfId="0" applyNumberFormat="1" applyFont="1" applyBorder="1" applyAlignment="1">
      <alignment horizontal="left" vertical="center" wrapText="1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0" fontId="36" fillId="6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DB0B7F4-6886-4B9E-AD31-A16B1A46F80A}"/>
    <cellStyle name="Normalny" xfId="0" builtinId="0"/>
    <cellStyle name="Normalny 2" xfId="4" xr:uid="{EC2A3398-0DBD-4D2D-B82D-A4A74C7B3D7E}"/>
    <cellStyle name="Normalny 3" xfId="5" xr:uid="{4FD08706-14E8-4CDA-A268-B7B378A4A447}"/>
    <cellStyle name="Normalny_dzielnice termin spr." xfId="2" xr:uid="{835ADF90-0B00-40C3-9960-D40C06072A8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96161-328C-436B-86A6-C82245FA74A2}">
  <sheetPr codeName="Arkusz4">
    <tabColor rgb="FF92D050"/>
  </sheetPr>
  <dimension ref="A2:J1030"/>
  <sheetViews>
    <sheetView tabSelected="1" view="pageLayout" topLeftCell="A1006" zoomScaleNormal="100" workbookViewId="0">
      <selection activeCell="C1029" sqref="C1029:D1029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6475713.4100000001</v>
      </c>
      <c r="E11" s="40">
        <v>664801.78</v>
      </c>
      <c r="F11" s="40"/>
      <c r="G11" s="40">
        <v>251300.77</v>
      </c>
      <c r="H11" s="40"/>
      <c r="I11" s="41">
        <f>SUM(B11:H11)</f>
        <v>7391815.96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34739</v>
      </c>
      <c r="F12" s="44">
        <f t="shared" si="0"/>
        <v>0</v>
      </c>
      <c r="G12" s="44">
        <f t="shared" si="0"/>
        <v>46491.07</v>
      </c>
      <c r="H12" s="44">
        <f t="shared" si="0"/>
        <v>0</v>
      </c>
      <c r="I12" s="41">
        <f t="shared" si="0"/>
        <v>81230.070000000007</v>
      </c>
    </row>
    <row r="13" spans="1:10">
      <c r="A13" s="45" t="s">
        <v>16</v>
      </c>
      <c r="B13" s="46"/>
      <c r="C13" s="46"/>
      <c r="D13" s="47"/>
      <c r="E13" s="48">
        <f>6329+28410</f>
        <v>34739</v>
      </c>
      <c r="F13" s="48"/>
      <c r="G13" s="49">
        <v>46491.07</v>
      </c>
      <c r="H13" s="48"/>
      <c r="I13" s="50">
        <f>SUM(B13:H13)</f>
        <v>81230.070000000007</v>
      </c>
    </row>
    <row r="14" spans="1:10">
      <c r="A14" s="45" t="s">
        <v>17</v>
      </c>
      <c r="B14" s="49"/>
      <c r="C14" s="49"/>
      <c r="D14" s="48"/>
      <c r="E14" s="48"/>
      <c r="F14" s="47"/>
      <c r="G14" s="48"/>
      <c r="H14" s="47"/>
      <c r="I14" s="50">
        <f>SUM(B14:H14)</f>
        <v>0</v>
      </c>
    </row>
    <row r="15" spans="1:10">
      <c r="A15" s="45" t="s">
        <v>18</v>
      </c>
      <c r="B15" s="49"/>
      <c r="C15" s="46"/>
      <c r="D15" s="48"/>
      <c r="E15" s="48"/>
      <c r="F15" s="48"/>
      <c r="G15" s="48"/>
      <c r="H15" s="48"/>
      <c r="I15" s="50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21161.239999999998</v>
      </c>
      <c r="F16" s="44">
        <f t="shared" si="1"/>
        <v>0</v>
      </c>
      <c r="G16" s="44">
        <f t="shared" si="1"/>
        <v>12604.5</v>
      </c>
      <c r="H16" s="44">
        <f t="shared" si="1"/>
        <v>0</v>
      </c>
      <c r="I16" s="41">
        <f t="shared" si="1"/>
        <v>33765.74</v>
      </c>
    </row>
    <row r="17" spans="1:9">
      <c r="A17" s="45" t="s">
        <v>20</v>
      </c>
      <c r="B17" s="46"/>
      <c r="C17" s="46"/>
      <c r="D17" s="47"/>
      <c r="E17" s="48">
        <f>6814+4380+3999+5968.24</f>
        <v>21161.239999999998</v>
      </c>
      <c r="F17" s="48"/>
      <c r="G17" s="48">
        <f>6986.4+5618.1</f>
        <v>12604.5</v>
      </c>
      <c r="H17" s="47"/>
      <c r="I17" s="50">
        <f>SUM(B17:H17)</f>
        <v>33765.74</v>
      </c>
    </row>
    <row r="18" spans="1:9">
      <c r="A18" s="45" t="s">
        <v>17</v>
      </c>
      <c r="B18" s="49"/>
      <c r="C18" s="46"/>
      <c r="D18" s="48"/>
      <c r="E18" s="48"/>
      <c r="F18" s="47"/>
      <c r="G18" s="48"/>
      <c r="H18" s="48"/>
      <c r="I18" s="50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6475713.4100000001</v>
      </c>
      <c r="E19" s="44">
        <f t="shared" si="2"/>
        <v>678379.54</v>
      </c>
      <c r="F19" s="44">
        <f t="shared" si="2"/>
        <v>0</v>
      </c>
      <c r="G19" s="44">
        <f t="shared" si="2"/>
        <v>285187.33999999997</v>
      </c>
      <c r="H19" s="44">
        <f t="shared" si="2"/>
        <v>0</v>
      </c>
      <c r="I19" s="41">
        <f t="shared" si="2"/>
        <v>7439280.29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2894471.46</v>
      </c>
      <c r="E21" s="40">
        <v>664801.78</v>
      </c>
      <c r="F21" s="40"/>
      <c r="G21" s="40">
        <v>251300.77</v>
      </c>
      <c r="H21" s="40"/>
      <c r="I21" s="41">
        <f>SUM(B21:H21)</f>
        <v>3810574.0100000002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158647.25</v>
      </c>
      <c r="E22" s="44">
        <f t="shared" si="3"/>
        <v>34739</v>
      </c>
      <c r="F22" s="44">
        <f t="shared" si="3"/>
        <v>0</v>
      </c>
      <c r="G22" s="44">
        <f t="shared" si="3"/>
        <v>46491.07</v>
      </c>
      <c r="H22" s="44">
        <f t="shared" si="3"/>
        <v>0</v>
      </c>
      <c r="I22" s="41">
        <f t="shared" si="3"/>
        <v>239877.32</v>
      </c>
    </row>
    <row r="23" spans="1:9">
      <c r="A23" s="45" t="s">
        <v>23</v>
      </c>
      <c r="B23" s="49"/>
      <c r="C23" s="49"/>
      <c r="D23" s="48">
        <f>131209.75+27437.5</f>
        <v>158647.25</v>
      </c>
      <c r="E23" s="48"/>
      <c r="F23" s="48"/>
      <c r="G23" s="48"/>
      <c r="H23" s="47"/>
      <c r="I23" s="50">
        <f t="shared" ref="I23:I28" si="4">SUM(B23:H23)</f>
        <v>158647.25</v>
      </c>
    </row>
    <row r="24" spans="1:9">
      <c r="A24" s="45" t="s">
        <v>17</v>
      </c>
      <c r="B24" s="46"/>
      <c r="C24" s="46"/>
      <c r="D24" s="48"/>
      <c r="E24" s="48">
        <f>28410+6329</f>
        <v>34739</v>
      </c>
      <c r="F24" s="48"/>
      <c r="G24" s="48">
        <v>46491.07</v>
      </c>
      <c r="H24" s="47"/>
      <c r="I24" s="50">
        <f t="shared" si="4"/>
        <v>81230.070000000007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50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21161.239999999998</v>
      </c>
      <c r="F26" s="44">
        <f t="shared" si="5"/>
        <v>0</v>
      </c>
      <c r="G26" s="44">
        <f t="shared" si="5"/>
        <v>12604.5</v>
      </c>
      <c r="H26" s="44">
        <f t="shared" si="5"/>
        <v>0</v>
      </c>
      <c r="I26" s="41">
        <f t="shared" si="5"/>
        <v>33765.74</v>
      </c>
    </row>
    <row r="27" spans="1:9">
      <c r="A27" s="45" t="s">
        <v>20</v>
      </c>
      <c r="B27" s="46"/>
      <c r="C27" s="46"/>
      <c r="D27" s="47"/>
      <c r="E27" s="48">
        <f>3999+5968.24+4380+6814</f>
        <v>21161.239999999998</v>
      </c>
      <c r="F27" s="48"/>
      <c r="G27" s="48">
        <f>6986.4+5618.1</f>
        <v>12604.5</v>
      </c>
      <c r="H27" s="47"/>
      <c r="I27" s="50">
        <f t="shared" si="4"/>
        <v>33765.74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50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3053118.71</v>
      </c>
      <c r="E29" s="44">
        <f t="shared" si="6"/>
        <v>678379.54</v>
      </c>
      <c r="F29" s="44">
        <f t="shared" si="6"/>
        <v>0</v>
      </c>
      <c r="G29" s="44">
        <f t="shared" si="6"/>
        <v>285187.33999999997</v>
      </c>
      <c r="H29" s="44">
        <f t="shared" si="6"/>
        <v>0</v>
      </c>
      <c r="I29" s="41">
        <f t="shared" si="6"/>
        <v>4016685.59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49"/>
      <c r="C32" s="49"/>
      <c r="D32" s="49"/>
      <c r="E32" s="49"/>
      <c r="F32" s="49"/>
      <c r="G32" s="49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3581241.95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3581241.9499999997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3422594.7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3422594.7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97511.88</v>
      </c>
    </row>
    <row r="53" spans="1:3" ht="15">
      <c r="A53" s="83" t="s">
        <v>15</v>
      </c>
      <c r="B53" s="84"/>
      <c r="C53" s="85">
        <f>SUM(C54:C55)</f>
        <v>4340</v>
      </c>
    </row>
    <row r="54" spans="1:3" ht="15">
      <c r="A54" s="86" t="s">
        <v>16</v>
      </c>
      <c r="B54" s="87"/>
      <c r="C54" s="88">
        <v>4340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101851.88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97511.88</v>
      </c>
    </row>
    <row r="62" spans="1:3" ht="15">
      <c r="A62" s="83" t="s">
        <v>15</v>
      </c>
      <c r="B62" s="84"/>
      <c r="C62" s="85">
        <f>SUM(C63:C64)</f>
        <v>4340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4340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101851.88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24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48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3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350000000000001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50.1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380.88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>
        <v>380.88</v>
      </c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3684.45</v>
      </c>
      <c r="D469" s="419">
        <f>SUM(D470:D479)</f>
        <v>10954.08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0">
        <f>60.89+211.32+2250.46+166.98</f>
        <v>2689.65</v>
      </c>
      <c r="D474" s="450">
        <v>8659.02</v>
      </c>
    </row>
    <row r="475" spans="1:4">
      <c r="A475" s="451" t="s">
        <v>193</v>
      </c>
      <c r="B475" s="452"/>
      <c r="C475" s="456"/>
      <c r="D475" s="450">
        <v>883.98</v>
      </c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0">
        <f>356.7+94.84+269.26+274</f>
        <v>994.8</v>
      </c>
      <c r="D477" s="450">
        <v>1411.08</v>
      </c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3684.45</v>
      </c>
      <c r="D480" s="303">
        <f>D458+D469</f>
        <v>11334.96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98470.76</v>
      </c>
      <c r="D523" s="488">
        <v>91331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3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9600.59</v>
      </c>
      <c r="D578" s="567">
        <f>1161.38+81.04</f>
        <v>1242.42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2">
        <v>79.31</v>
      </c>
      <c r="D580" s="572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4">
        <f>C582+C585+C586+C587+C588</f>
        <v>4804.96</v>
      </c>
      <c r="D581" s="575">
        <f>D582+D585+D586+D587+D588</f>
        <v>2297.5300000000002</v>
      </c>
    </row>
    <row r="582" spans="1:9">
      <c r="A582" s="576" t="s">
        <v>245</v>
      </c>
      <c r="B582" s="577"/>
      <c r="C582" s="578">
        <f>C583-C584</f>
        <v>0</v>
      </c>
      <c r="D582" s="352">
        <f>D583-D584</f>
        <v>0</v>
      </c>
    </row>
    <row r="583" spans="1:9">
      <c r="A583" s="579" t="s">
        <v>246</v>
      </c>
      <c r="B583" s="580"/>
      <c r="C583" s="581"/>
      <c r="D583" s="404"/>
    </row>
    <row r="584" spans="1:9" ht="25.5" customHeight="1">
      <c r="A584" s="579" t="s">
        <v>247</v>
      </c>
      <c r="B584" s="580"/>
      <c r="C584" s="581"/>
      <c r="D584" s="404"/>
    </row>
    <row r="585" spans="1:9">
      <c r="A585" s="576" t="s">
        <v>248</v>
      </c>
      <c r="B585" s="577"/>
      <c r="C585" s="352">
        <v>4600</v>
      </c>
      <c r="D585" s="352">
        <v>2200</v>
      </c>
    </row>
    <row r="586" spans="1:9">
      <c r="A586" s="576" t="s">
        <v>249</v>
      </c>
      <c r="B586" s="577"/>
      <c r="C586" s="578"/>
      <c r="D586" s="352"/>
    </row>
    <row r="587" spans="1:9">
      <c r="A587" s="576" t="s">
        <v>250</v>
      </c>
      <c r="B587" s="577"/>
      <c r="C587" s="578"/>
      <c r="D587" s="352"/>
    </row>
    <row r="588" spans="1:9">
      <c r="A588" s="576" t="s">
        <v>17</v>
      </c>
      <c r="B588" s="577"/>
      <c r="C588" s="352">
        <v>204.96</v>
      </c>
      <c r="D588" s="352">
        <v>97.53</v>
      </c>
    </row>
    <row r="589" spans="1:9" ht="24.75" customHeight="1" thickBot="1">
      <c r="A589" s="582" t="s">
        <v>251</v>
      </c>
      <c r="B589" s="583"/>
      <c r="C589" s="572"/>
      <c r="D589" s="572"/>
    </row>
    <row r="590" spans="1:9" ht="16.5" thickBot="1">
      <c r="A590" s="584" t="s">
        <v>96</v>
      </c>
      <c r="B590" s="585"/>
      <c r="C590" s="358">
        <f>SUM(C578+C579+C580+C581+C589)</f>
        <v>14484.86</v>
      </c>
      <c r="D590" s="358">
        <f>SUM(D578+D579+D580+D581+D589)</f>
        <v>3539.9500000000003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311" t="s">
        <v>263</v>
      </c>
      <c r="C676" s="617" t="s">
        <v>264</v>
      </c>
    </row>
    <row r="677" spans="1:3" ht="14.25" thickBot="1">
      <c r="A677" s="618" t="s">
        <v>265</v>
      </c>
      <c r="B677" s="619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622"/>
    </row>
    <row r="679" spans="1:3">
      <c r="A679" s="623" t="s">
        <v>50</v>
      </c>
      <c r="B679" s="237"/>
      <c r="C679" s="238"/>
    </row>
    <row r="680" spans="1:3">
      <c r="A680" s="624"/>
      <c r="B680" s="237"/>
      <c r="C680" s="238"/>
    </row>
    <row r="681" spans="1:3" ht="14.25" thickBot="1">
      <c r="A681" s="625"/>
      <c r="B681" s="626"/>
      <c r="C681" s="627"/>
    </row>
    <row r="682" spans="1:3">
      <c r="A682" s="621" t="s">
        <v>267</v>
      </c>
      <c r="B682" s="628">
        <f>SUM(B684:B684)</f>
        <v>0</v>
      </c>
      <c r="C682" s="629">
        <f>SUM(C684:C684)</f>
        <v>0</v>
      </c>
    </row>
    <row r="683" spans="1:3">
      <c r="A683" s="623" t="s">
        <v>50</v>
      </c>
      <c r="B683" s="384"/>
      <c r="C683" s="630"/>
    </row>
    <row r="684" spans="1:3" ht="14.25" thickBot="1">
      <c r="A684" s="625"/>
      <c r="B684" s="626"/>
      <c r="C684" s="627"/>
    </row>
    <row r="685" spans="1:3" ht="14.25" thickBot="1">
      <c r="A685" s="618" t="s">
        <v>268</v>
      </c>
      <c r="B685" s="619">
        <f>B686+B692</f>
        <v>316607.45</v>
      </c>
      <c r="C685" s="620">
        <f>C686+C692</f>
        <v>226899</v>
      </c>
    </row>
    <row r="686" spans="1:3">
      <c r="A686" s="621" t="s">
        <v>266</v>
      </c>
      <c r="B686" s="281">
        <f>B688+B689+B690+B691</f>
        <v>0</v>
      </c>
      <c r="C686" s="281">
        <f>C688+C689+C690+C691</f>
        <v>0</v>
      </c>
    </row>
    <row r="687" spans="1:3">
      <c r="A687" s="623" t="s">
        <v>50</v>
      </c>
      <c r="B687" s="237"/>
      <c r="C687" s="238"/>
    </row>
    <row r="688" spans="1:3" hidden="1">
      <c r="A688" s="624"/>
      <c r="B688" s="631">
        <v>0</v>
      </c>
      <c r="C688" s="632"/>
    </row>
    <row r="689" spans="1:9" hidden="1">
      <c r="A689" s="624"/>
      <c r="B689" s="237"/>
      <c r="C689" s="238"/>
    </row>
    <row r="690" spans="1:9" hidden="1">
      <c r="A690" s="633"/>
      <c r="B690" s="237"/>
      <c r="C690" s="238"/>
    </row>
    <row r="691" spans="1:9" ht="76.5">
      <c r="A691" s="624" t="s">
        <v>269</v>
      </c>
      <c r="B691" s="237"/>
      <c r="C691" s="238"/>
    </row>
    <row r="692" spans="1:9">
      <c r="A692" s="634" t="s">
        <v>267</v>
      </c>
      <c r="B692" s="294">
        <f>SUM(B694:B695)</f>
        <v>316607.45</v>
      </c>
      <c r="C692" s="294">
        <f>SUM(C694:C695)</f>
        <v>226899</v>
      </c>
    </row>
    <row r="693" spans="1:9">
      <c r="A693" s="623" t="s">
        <v>50</v>
      </c>
      <c r="B693" s="237"/>
      <c r="C693" s="238"/>
    </row>
    <row r="694" spans="1:9" ht="25.5">
      <c r="A694" s="635" t="s">
        <v>270</v>
      </c>
      <c r="B694" s="244">
        <v>950</v>
      </c>
      <c r="C694" s="244"/>
    </row>
    <row r="695" spans="1:9" ht="45.75" thickBot="1">
      <c r="A695" s="636" t="s">
        <v>271</v>
      </c>
      <c r="B695" s="637">
        <v>315657.45</v>
      </c>
      <c r="C695" s="637">
        <v>226899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8"/>
      <c r="B699" s="638"/>
      <c r="C699" s="638"/>
      <c r="D699" s="638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39"/>
      <c r="C700" s="639"/>
      <c r="D700" s="639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0" t="s">
        <v>274</v>
      </c>
    </row>
    <row r="702" spans="1:9" ht="20.25" customHeight="1" thickBot="1">
      <c r="A702" s="641"/>
      <c r="B702" s="642"/>
      <c r="C702" s="641"/>
      <c r="D702" s="643"/>
      <c r="E702" s="644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275</v>
      </c>
      <c r="B742" s="586"/>
      <c r="C742" s="586"/>
    </row>
    <row r="743" spans="1:7" ht="14.25">
      <c r="A743" s="305" t="s">
        <v>276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45" t="s">
        <v>277</v>
      </c>
      <c r="B745" s="646"/>
      <c r="C745" s="646"/>
      <c r="D745" s="647"/>
      <c r="E745" s="648" t="s">
        <v>263</v>
      </c>
      <c r="F745" s="649" t="s">
        <v>264</v>
      </c>
      <c r="G745" s="650"/>
    </row>
    <row r="746" spans="1:7" ht="14.25" customHeight="1" thickBot="1">
      <c r="A746" s="651" t="s">
        <v>278</v>
      </c>
      <c r="B746" s="652"/>
      <c r="C746" s="652"/>
      <c r="D746" s="653"/>
      <c r="E746" s="654">
        <f>SUM(E747:E754)</f>
        <v>54155.68</v>
      </c>
      <c r="F746" s="654">
        <f>SUM(F747:F754)</f>
        <v>51580</v>
      </c>
      <c r="G746" s="655"/>
    </row>
    <row r="747" spans="1:7">
      <c r="A747" s="656" t="s">
        <v>279</v>
      </c>
      <c r="B747" s="657"/>
      <c r="C747" s="657"/>
      <c r="D747" s="658"/>
      <c r="E747" s="659">
        <v>54155.68</v>
      </c>
      <c r="F747" s="659">
        <v>51580</v>
      </c>
      <c r="G747" s="260"/>
    </row>
    <row r="748" spans="1:7">
      <c r="A748" s="660" t="s">
        <v>280</v>
      </c>
      <c r="B748" s="661"/>
      <c r="C748" s="661"/>
      <c r="D748" s="662"/>
      <c r="E748" s="663"/>
      <c r="F748" s="664"/>
      <c r="G748" s="260"/>
    </row>
    <row r="749" spans="1:7">
      <c r="A749" s="660" t="s">
        <v>281</v>
      </c>
      <c r="B749" s="661"/>
      <c r="C749" s="661"/>
      <c r="D749" s="662"/>
      <c r="E749" s="663"/>
      <c r="F749" s="664"/>
      <c r="G749" s="260"/>
    </row>
    <row r="750" spans="1:7">
      <c r="A750" s="665" t="s">
        <v>282</v>
      </c>
      <c r="B750" s="666"/>
      <c r="C750" s="666"/>
      <c r="D750" s="667"/>
      <c r="E750" s="663"/>
      <c r="F750" s="664"/>
      <c r="G750" s="260"/>
    </row>
    <row r="751" spans="1:7">
      <c r="A751" s="660" t="s">
        <v>283</v>
      </c>
      <c r="B751" s="661"/>
      <c r="C751" s="661"/>
      <c r="D751" s="662"/>
      <c r="E751" s="663"/>
      <c r="F751" s="664"/>
      <c r="G751" s="260"/>
    </row>
    <row r="752" spans="1:7">
      <c r="A752" s="668" t="s">
        <v>284</v>
      </c>
      <c r="B752" s="669"/>
      <c r="C752" s="669"/>
      <c r="D752" s="670"/>
      <c r="E752" s="663"/>
      <c r="F752" s="664"/>
      <c r="G752" s="260"/>
    </row>
    <row r="753" spans="1:7">
      <c r="A753" s="668" t="s">
        <v>285</v>
      </c>
      <c r="B753" s="669"/>
      <c r="C753" s="669"/>
      <c r="D753" s="670"/>
      <c r="E753" s="663"/>
      <c r="F753" s="664"/>
      <c r="G753" s="260"/>
    </row>
    <row r="754" spans="1:7" ht="14.25" thickBot="1">
      <c r="A754" s="671" t="s">
        <v>286</v>
      </c>
      <c r="B754" s="672"/>
      <c r="C754" s="672"/>
      <c r="D754" s="673"/>
      <c r="E754" s="674"/>
      <c r="F754" s="675"/>
      <c r="G754" s="260"/>
    </row>
    <row r="755" spans="1:7" ht="14.25" thickBot="1">
      <c r="A755" s="651" t="s">
        <v>287</v>
      </c>
      <c r="B755" s="652"/>
      <c r="C755" s="652"/>
      <c r="D755" s="653"/>
      <c r="E755" s="676">
        <v>1754.51</v>
      </c>
      <c r="F755" s="676">
        <v>7650.51</v>
      </c>
      <c r="G755" s="655"/>
    </row>
    <row r="756" spans="1:7" ht="14.25" thickBot="1">
      <c r="A756" s="677" t="s">
        <v>288</v>
      </c>
      <c r="B756" s="678"/>
      <c r="C756" s="678"/>
      <c r="D756" s="679"/>
      <c r="E756" s="680"/>
      <c r="F756" s="681"/>
      <c r="G756" s="655"/>
    </row>
    <row r="757" spans="1:7" ht="14.25" thickBot="1">
      <c r="A757" s="677" t="s">
        <v>289</v>
      </c>
      <c r="B757" s="678"/>
      <c r="C757" s="678"/>
      <c r="D757" s="679"/>
      <c r="E757" s="682"/>
      <c r="F757" s="676"/>
      <c r="G757" s="655"/>
    </row>
    <row r="758" spans="1:7" ht="14.25" thickBot="1">
      <c r="A758" s="677" t="s">
        <v>290</v>
      </c>
      <c r="B758" s="678"/>
      <c r="C758" s="678"/>
      <c r="D758" s="679"/>
      <c r="E758" s="682"/>
      <c r="F758" s="676"/>
      <c r="G758" s="655"/>
    </row>
    <row r="759" spans="1:7" ht="14.25" thickBot="1">
      <c r="A759" s="677" t="s">
        <v>291</v>
      </c>
      <c r="B759" s="678"/>
      <c r="C759" s="678"/>
      <c r="D759" s="679"/>
      <c r="E759" s="654">
        <f>E760+E768+E771+E774</f>
        <v>625</v>
      </c>
      <c r="F759" s="654">
        <f>F760+F768+F771+F774</f>
        <v>958</v>
      </c>
      <c r="G759" s="655"/>
    </row>
    <row r="760" spans="1:7">
      <c r="A760" s="656" t="s">
        <v>292</v>
      </c>
      <c r="B760" s="657"/>
      <c r="C760" s="657"/>
      <c r="D760" s="658"/>
      <c r="E760" s="683">
        <f>SUM(E761:E767)</f>
        <v>0</v>
      </c>
      <c r="F760" s="683">
        <f>SUM(F761:F767)</f>
        <v>0</v>
      </c>
      <c r="G760" s="260"/>
    </row>
    <row r="761" spans="1:7">
      <c r="A761" s="684" t="s">
        <v>293</v>
      </c>
      <c r="B761" s="685"/>
      <c r="C761" s="685"/>
      <c r="D761" s="686"/>
      <c r="E761" s="687"/>
      <c r="F761" s="688"/>
      <c r="G761" s="689"/>
    </row>
    <row r="762" spans="1:7">
      <c r="A762" s="684" t="s">
        <v>294</v>
      </c>
      <c r="B762" s="685"/>
      <c r="C762" s="685"/>
      <c r="D762" s="686"/>
      <c r="E762" s="687"/>
      <c r="F762" s="688"/>
      <c r="G762" s="689"/>
    </row>
    <row r="763" spans="1:7">
      <c r="A763" s="684" t="s">
        <v>295</v>
      </c>
      <c r="B763" s="685"/>
      <c r="C763" s="685"/>
      <c r="D763" s="686"/>
      <c r="E763" s="687"/>
      <c r="F763" s="688"/>
      <c r="G763" s="689"/>
    </row>
    <row r="764" spans="1:7">
      <c r="A764" s="684" t="s">
        <v>296</v>
      </c>
      <c r="B764" s="685"/>
      <c r="C764" s="685"/>
      <c r="D764" s="686"/>
      <c r="E764" s="687"/>
      <c r="F764" s="688"/>
      <c r="G764" s="689"/>
    </row>
    <row r="765" spans="1:7">
      <c r="A765" s="684" t="s">
        <v>297</v>
      </c>
      <c r="B765" s="685"/>
      <c r="C765" s="685"/>
      <c r="D765" s="686"/>
      <c r="E765" s="687"/>
      <c r="F765" s="688"/>
      <c r="G765" s="689"/>
    </row>
    <row r="766" spans="1:7">
      <c r="A766" s="684" t="s">
        <v>298</v>
      </c>
      <c r="B766" s="685"/>
      <c r="C766" s="685"/>
      <c r="D766" s="686"/>
      <c r="E766" s="687"/>
      <c r="F766" s="688"/>
      <c r="G766" s="689"/>
    </row>
    <row r="767" spans="1:7">
      <c r="A767" s="684" t="s">
        <v>299</v>
      </c>
      <c r="B767" s="685"/>
      <c r="C767" s="685"/>
      <c r="D767" s="686"/>
      <c r="E767" s="687"/>
      <c r="F767" s="688"/>
      <c r="G767" s="689"/>
    </row>
    <row r="768" spans="1:7">
      <c r="A768" s="668" t="s">
        <v>300</v>
      </c>
      <c r="B768" s="669"/>
      <c r="C768" s="669"/>
      <c r="D768" s="670"/>
      <c r="E768" s="690">
        <f>SUM(E769:E770)</f>
        <v>0</v>
      </c>
      <c r="F768" s="690">
        <f>SUM(F769:F770)</f>
        <v>0</v>
      </c>
      <c r="G768" s="260"/>
    </row>
    <row r="769" spans="1:7">
      <c r="A769" s="684" t="s">
        <v>301</v>
      </c>
      <c r="B769" s="685"/>
      <c r="C769" s="685"/>
      <c r="D769" s="686"/>
      <c r="E769" s="687"/>
      <c r="F769" s="688"/>
      <c r="G769" s="689"/>
    </row>
    <row r="770" spans="1:7">
      <c r="A770" s="684" t="s">
        <v>302</v>
      </c>
      <c r="B770" s="685"/>
      <c r="C770" s="685"/>
      <c r="D770" s="686"/>
      <c r="E770" s="687"/>
      <c r="F770" s="688"/>
      <c r="G770" s="689"/>
    </row>
    <row r="771" spans="1:7">
      <c r="A771" s="660" t="s">
        <v>303</v>
      </c>
      <c r="B771" s="661"/>
      <c r="C771" s="661"/>
      <c r="D771" s="662"/>
      <c r="E771" s="690">
        <f>SUM(E772:E773)</f>
        <v>0</v>
      </c>
      <c r="F771" s="690">
        <f>SUM(F772:F773)</f>
        <v>0</v>
      </c>
      <c r="G771" s="260"/>
    </row>
    <row r="772" spans="1:7">
      <c r="A772" s="684" t="s">
        <v>304</v>
      </c>
      <c r="B772" s="685"/>
      <c r="C772" s="685"/>
      <c r="D772" s="686"/>
      <c r="E772" s="687"/>
      <c r="F772" s="688"/>
      <c r="G772" s="689"/>
    </row>
    <row r="773" spans="1:7">
      <c r="A773" s="684" t="s">
        <v>305</v>
      </c>
      <c r="B773" s="685"/>
      <c r="C773" s="685"/>
      <c r="D773" s="686"/>
      <c r="E773" s="687"/>
      <c r="F773" s="688"/>
      <c r="G773" s="689"/>
    </row>
    <row r="774" spans="1:7">
      <c r="A774" s="660" t="s">
        <v>306</v>
      </c>
      <c r="B774" s="661"/>
      <c r="C774" s="661"/>
      <c r="D774" s="662"/>
      <c r="E774" s="690">
        <f>SUM(E775:E788)</f>
        <v>625</v>
      </c>
      <c r="F774" s="690">
        <f>SUM(F775:F788)</f>
        <v>958</v>
      </c>
      <c r="G774" s="260"/>
    </row>
    <row r="775" spans="1:7">
      <c r="A775" s="684" t="s">
        <v>307</v>
      </c>
      <c r="B775" s="685"/>
      <c r="C775" s="685"/>
      <c r="D775" s="686"/>
      <c r="E775" s="663"/>
      <c r="F775" s="664"/>
      <c r="G775" s="260"/>
    </row>
    <row r="776" spans="1:7">
      <c r="A776" s="684" t="s">
        <v>308</v>
      </c>
      <c r="B776" s="685"/>
      <c r="C776" s="685"/>
      <c r="D776" s="686"/>
      <c r="E776" s="663"/>
      <c r="F776" s="664"/>
      <c r="G776" s="260"/>
    </row>
    <row r="777" spans="1:7">
      <c r="A777" s="684" t="s">
        <v>309</v>
      </c>
      <c r="B777" s="685"/>
      <c r="C777" s="685"/>
      <c r="D777" s="686"/>
      <c r="E777" s="663"/>
      <c r="F777" s="664"/>
      <c r="G777" s="260"/>
    </row>
    <row r="778" spans="1:7">
      <c r="A778" s="684" t="s">
        <v>310</v>
      </c>
      <c r="B778" s="685"/>
      <c r="C778" s="685"/>
      <c r="D778" s="686"/>
      <c r="E778" s="663"/>
      <c r="F778" s="664"/>
      <c r="G778" s="260"/>
    </row>
    <row r="779" spans="1:7">
      <c r="A779" s="684" t="s">
        <v>311</v>
      </c>
      <c r="B779" s="685"/>
      <c r="C779" s="685"/>
      <c r="D779" s="686"/>
      <c r="E779" s="663"/>
      <c r="F779" s="664"/>
      <c r="G779" s="260"/>
    </row>
    <row r="780" spans="1:7">
      <c r="A780" s="684" t="s">
        <v>312</v>
      </c>
      <c r="B780" s="685"/>
      <c r="C780" s="685"/>
      <c r="D780" s="686"/>
      <c r="E780" s="663"/>
      <c r="F780" s="664"/>
      <c r="G780" s="260"/>
    </row>
    <row r="781" spans="1:7">
      <c r="A781" s="684" t="s">
        <v>313</v>
      </c>
      <c r="B781" s="685"/>
      <c r="C781" s="685"/>
      <c r="D781" s="686"/>
      <c r="E781" s="663"/>
      <c r="F781" s="664"/>
      <c r="G781" s="260"/>
    </row>
    <row r="782" spans="1:7">
      <c r="A782" s="684" t="s">
        <v>314</v>
      </c>
      <c r="B782" s="685"/>
      <c r="C782" s="685"/>
      <c r="D782" s="686"/>
      <c r="E782" s="663"/>
      <c r="F782" s="664"/>
      <c r="G782" s="260"/>
    </row>
    <row r="783" spans="1:7">
      <c r="A783" s="684" t="s">
        <v>315</v>
      </c>
      <c r="B783" s="685"/>
      <c r="C783" s="685"/>
      <c r="D783" s="686"/>
      <c r="E783" s="663"/>
      <c r="F783" s="664"/>
      <c r="G783" s="260"/>
    </row>
    <row r="784" spans="1:7">
      <c r="A784" s="691" t="s">
        <v>316</v>
      </c>
      <c r="B784" s="692"/>
      <c r="C784" s="692"/>
      <c r="D784" s="693"/>
      <c r="E784" s="663"/>
      <c r="F784" s="664"/>
      <c r="G784" s="260"/>
    </row>
    <row r="785" spans="1:7">
      <c r="A785" s="691" t="s">
        <v>317</v>
      </c>
      <c r="B785" s="692"/>
      <c r="C785" s="692"/>
      <c r="D785" s="693"/>
      <c r="E785" s="663"/>
      <c r="F785" s="664"/>
      <c r="G785" s="260"/>
    </row>
    <row r="786" spans="1:7">
      <c r="A786" s="691" t="s">
        <v>318</v>
      </c>
      <c r="B786" s="692"/>
      <c r="C786" s="692"/>
      <c r="D786" s="693"/>
      <c r="E786" s="663"/>
      <c r="F786" s="664"/>
      <c r="G786" s="260"/>
    </row>
    <row r="787" spans="1:7">
      <c r="A787" s="694" t="s">
        <v>319</v>
      </c>
      <c r="B787" s="695"/>
      <c r="C787" s="695"/>
      <c r="D787" s="696"/>
      <c r="E787" s="663"/>
      <c r="F787" s="664"/>
      <c r="G787" s="260"/>
    </row>
    <row r="788" spans="1:7" ht="14.25" thickBot="1">
      <c r="A788" s="697" t="s">
        <v>299</v>
      </c>
      <c r="B788" s="698"/>
      <c r="C788" s="698"/>
      <c r="D788" s="699"/>
      <c r="E788" s="664">
        <v>625</v>
      </c>
      <c r="F788" s="664">
        <v>958</v>
      </c>
      <c r="G788" s="260"/>
    </row>
    <row r="789" spans="1:7" ht="14.25" thickBot="1">
      <c r="A789" s="700" t="s">
        <v>320</v>
      </c>
      <c r="B789" s="701"/>
      <c r="C789" s="701"/>
      <c r="D789" s="702"/>
      <c r="E789" s="703">
        <f>SUM(E746+E755+E756+E757+E758+E759)</f>
        <v>56535.19</v>
      </c>
      <c r="F789" s="703">
        <f>SUM(F746+F755+F756+F757+F758+F759)</f>
        <v>60188.51</v>
      </c>
      <c r="G789" s="655"/>
    </row>
    <row r="790" spans="1:7">
      <c r="A790" s="704"/>
      <c r="B790" s="704"/>
      <c r="C790" s="704"/>
      <c r="D790" s="704"/>
      <c r="E790" s="704"/>
      <c r="F790" s="704"/>
      <c r="G790" s="655"/>
    </row>
    <row r="791" spans="1:7">
      <c r="A791" s="12" t="s">
        <v>321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75" customHeight="1">
      <c r="A793" s="705" t="s">
        <v>322</v>
      </c>
      <c r="B793" s="706"/>
      <c r="C793" s="707" t="s">
        <v>263</v>
      </c>
      <c r="D793" s="708" t="s">
        <v>264</v>
      </c>
    </row>
    <row r="794" spans="1:7" ht="15.75" customHeight="1" thickBot="1">
      <c r="A794" s="709"/>
      <c r="B794" s="710"/>
      <c r="C794" s="711"/>
      <c r="D794" s="712"/>
    </row>
    <row r="795" spans="1:7" ht="13.5" customHeight="1">
      <c r="A795" s="713" t="s">
        <v>323</v>
      </c>
      <c r="B795" s="714"/>
      <c r="C795" s="630">
        <v>175299.17</v>
      </c>
      <c r="D795" s="630">
        <f>260213.14</f>
        <v>260213.14</v>
      </c>
    </row>
    <row r="796" spans="1:7">
      <c r="A796" s="448" t="s">
        <v>324</v>
      </c>
      <c r="B796" s="449"/>
      <c r="C796" s="631"/>
      <c r="D796" s="238"/>
    </row>
    <row r="797" spans="1:7">
      <c r="A797" s="448" t="s">
        <v>325</v>
      </c>
      <c r="B797" s="449"/>
      <c r="C797" s="631">
        <v>188445.25</v>
      </c>
      <c r="D797" s="238">
        <f>133706.98+4709</f>
        <v>138415.98000000001</v>
      </c>
    </row>
    <row r="798" spans="1:7" ht="29.45" customHeight="1">
      <c r="A798" s="451" t="s">
        <v>326</v>
      </c>
      <c r="B798" s="452"/>
      <c r="C798" s="631"/>
      <c r="D798" s="238">
        <v>0</v>
      </c>
    </row>
    <row r="799" spans="1:7" ht="42" customHeight="1">
      <c r="A799" s="451" t="s">
        <v>327</v>
      </c>
      <c r="B799" s="452"/>
      <c r="C799" s="631"/>
      <c r="D799" s="238"/>
    </row>
    <row r="800" spans="1:7" ht="29.45" customHeight="1">
      <c r="A800" s="451" t="s">
        <v>328</v>
      </c>
      <c r="B800" s="452"/>
      <c r="C800" s="238">
        <v>5329.72</v>
      </c>
      <c r="D800" s="238">
        <v>5069.33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6" t="s">
        <v>330</v>
      </c>
      <c r="B802" s="577"/>
      <c r="C802" s="237"/>
      <c r="D802" s="238"/>
    </row>
    <row r="803" spans="1:4" ht="33" customHeight="1">
      <c r="A803" s="451" t="s">
        <v>331</v>
      </c>
      <c r="B803" s="452"/>
      <c r="C803" s="715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6" t="s">
        <v>83</v>
      </c>
      <c r="B805" s="717"/>
      <c r="C805" s="718">
        <f>SUM(C795:C804)</f>
        <v>369074.14</v>
      </c>
      <c r="D805" s="718">
        <f>SUM(D795:D804)</f>
        <v>403698.45</v>
      </c>
    </row>
    <row r="835" spans="1:6" ht="14.25">
      <c r="A835" s="305" t="s">
        <v>332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19" t="s">
        <v>333</v>
      </c>
      <c r="B837" s="720"/>
      <c r="C837" s="720"/>
      <c r="D837" s="721"/>
      <c r="E837" s="722" t="s">
        <v>263</v>
      </c>
      <c r="F837" s="343" t="s">
        <v>264</v>
      </c>
    </row>
    <row r="838" spans="1:6" ht="14.25" thickBot="1">
      <c r="A838" s="425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44">
        <f>E844+E845+E846+E847+E848+E849+E850+E851+E852+E853</f>
        <v>89240.23</v>
      </c>
      <c r="F843" s="744">
        <f>F844+F845+F846+F847+F848+F849+F850+F851+F852+F853</f>
        <v>5379.91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/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5">
        <v>65816.81</v>
      </c>
      <c r="F848" s="735">
        <v>924.04</v>
      </c>
    </row>
    <row r="849" spans="1:6">
      <c r="A849" s="752" t="s">
        <v>345</v>
      </c>
      <c r="B849" s="753"/>
      <c r="C849" s="753"/>
      <c r="D849" s="754"/>
      <c r="E849" s="755"/>
      <c r="F849" s="756"/>
    </row>
    <row r="850" spans="1:6">
      <c r="A850" s="752" t="s">
        <v>346</v>
      </c>
      <c r="B850" s="753"/>
      <c r="C850" s="753"/>
      <c r="D850" s="754"/>
      <c r="E850" s="755"/>
      <c r="F850" s="756"/>
    </row>
    <row r="851" spans="1:6" ht="26.1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5"/>
      <c r="F852" s="756"/>
    </row>
    <row r="853" spans="1:6" ht="53.45" customHeight="1" thickBot="1">
      <c r="A853" s="736" t="s">
        <v>349</v>
      </c>
      <c r="B853" s="737"/>
      <c r="C853" s="737"/>
      <c r="D853" s="738"/>
      <c r="E853" s="755">
        <v>23423.42</v>
      </c>
      <c r="F853" s="756">
        <f>2028.33+178.01+204.96+1344.57+700</f>
        <v>4455.87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89240.23</v>
      </c>
      <c r="F854" s="419">
        <f>SUM(F838+F842+F843)</f>
        <v>5379.91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722" t="s">
        <v>263</v>
      </c>
      <c r="F880" s="343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5" t="s">
        <v>353</v>
      </c>
      <c r="B882" s="723"/>
      <c r="C882" s="723"/>
      <c r="D882" s="724"/>
      <c r="E882" s="764">
        <f>SUM(E883+E884+E888)</f>
        <v>73.72</v>
      </c>
      <c r="F882" s="764">
        <f>SUM(F883+F884+F888)</f>
        <v>204.96</v>
      </c>
    </row>
    <row r="883" spans="1:6">
      <c r="A883" s="765" t="s">
        <v>354</v>
      </c>
      <c r="B883" s="766"/>
      <c r="C883" s="766"/>
      <c r="D883" s="767"/>
      <c r="E883" s="768"/>
      <c r="F883" s="768"/>
    </row>
    <row r="884" spans="1:6">
      <c r="A884" s="320" t="s">
        <v>355</v>
      </c>
      <c r="B884" s="769"/>
      <c r="C884" s="769"/>
      <c r="D884" s="770"/>
      <c r="E884" s="771">
        <f>SUM(E886:E887)</f>
        <v>0</v>
      </c>
      <c r="F884" s="771">
        <f>SUM(F886:F887)</f>
        <v>0</v>
      </c>
    </row>
    <row r="885" spans="1:6" ht="29.45" customHeight="1">
      <c r="A885" s="331" t="s">
        <v>356</v>
      </c>
      <c r="B885" s="772"/>
      <c r="C885" s="772"/>
      <c r="D885" s="471"/>
      <c r="E885" s="631"/>
      <c r="F885" s="631"/>
    </row>
    <row r="886" spans="1:6">
      <c r="A886" s="331" t="s">
        <v>357</v>
      </c>
      <c r="B886" s="772"/>
      <c r="C886" s="772"/>
      <c r="D886" s="471"/>
      <c r="E886" s="631"/>
      <c r="F886" s="631"/>
    </row>
    <row r="887" spans="1:6">
      <c r="A887" s="331" t="s">
        <v>358</v>
      </c>
      <c r="B887" s="772"/>
      <c r="C887" s="772"/>
      <c r="D887" s="471"/>
      <c r="E887" s="631"/>
      <c r="F887" s="631"/>
    </row>
    <row r="888" spans="1:6">
      <c r="A888" s="472" t="s">
        <v>359</v>
      </c>
      <c r="B888" s="773"/>
      <c r="C888" s="773"/>
      <c r="D888" s="473"/>
      <c r="E888" s="774">
        <f>E889+E890+E891+E892+E893</f>
        <v>73.72</v>
      </c>
      <c r="F888" s="774">
        <f>F889+F890+F891+F892+F893</f>
        <v>204.96</v>
      </c>
    </row>
    <row r="889" spans="1:6">
      <c r="A889" s="331" t="s">
        <v>360</v>
      </c>
      <c r="B889" s="772"/>
      <c r="C889" s="772"/>
      <c r="D889" s="471"/>
      <c r="E889" s="631"/>
      <c r="F889" s="631"/>
    </row>
    <row r="890" spans="1:6">
      <c r="A890" s="331" t="s">
        <v>361</v>
      </c>
      <c r="B890" s="772"/>
      <c r="C890" s="772"/>
      <c r="D890" s="471"/>
      <c r="E890" s="631"/>
      <c r="F890" s="631"/>
    </row>
    <row r="891" spans="1:6">
      <c r="A891" s="331" t="s">
        <v>362</v>
      </c>
      <c r="B891" s="772"/>
      <c r="C891" s="772"/>
      <c r="D891" s="471"/>
      <c r="E891" s="631"/>
      <c r="F891" s="631"/>
    </row>
    <row r="892" spans="1:6">
      <c r="A892" s="331" t="s">
        <v>363</v>
      </c>
      <c r="B892" s="772"/>
      <c r="C892" s="772"/>
      <c r="D892" s="471"/>
      <c r="E892" s="631"/>
      <c r="F892" s="631"/>
    </row>
    <row r="893" spans="1:6" ht="65.45" customHeight="1" thickBot="1">
      <c r="A893" s="775" t="s">
        <v>364</v>
      </c>
      <c r="B893" s="776"/>
      <c r="C893" s="776"/>
      <c r="D893" s="777"/>
      <c r="E893" s="778">
        <v>73.72</v>
      </c>
      <c r="F893" s="778">
        <v>204.96</v>
      </c>
    </row>
    <row r="894" spans="1:6" ht="14.25" thickBot="1">
      <c r="A894" s="779" t="s">
        <v>365</v>
      </c>
      <c r="B894" s="780"/>
      <c r="C894" s="780"/>
      <c r="D894" s="781"/>
      <c r="E894" s="782">
        <f>SUM(E881+E882)</f>
        <v>73.72</v>
      </c>
      <c r="F894" s="782">
        <f>SUM(F881+F882)</f>
        <v>204.96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3"/>
      <c r="B923" s="784"/>
      <c r="C923" s="784"/>
      <c r="D923" s="785"/>
      <c r="E923" s="786" t="s">
        <v>263</v>
      </c>
      <c r="F923" s="787" t="s">
        <v>264</v>
      </c>
    </row>
    <row r="924" spans="1:6" ht="14.25" thickBot="1">
      <c r="A924" s="788" t="s">
        <v>367</v>
      </c>
      <c r="B924" s="789"/>
      <c r="C924" s="789"/>
      <c r="D924" s="790"/>
      <c r="E924" s="763"/>
      <c r="F924" s="763"/>
    </row>
    <row r="925" spans="1:6" ht="14.25" thickBot="1">
      <c r="A925" s="791" t="s">
        <v>368</v>
      </c>
      <c r="B925" s="792"/>
      <c r="C925" s="792"/>
      <c r="D925" s="793"/>
      <c r="E925" s="764">
        <f>SUM(E926:E927)</f>
        <v>290.82</v>
      </c>
      <c r="F925" s="764">
        <f>SUM(F926:F927)</f>
        <v>101.37</v>
      </c>
    </row>
    <row r="926" spans="1:6" ht="22.5" customHeight="1">
      <c r="A926" s="794" t="s">
        <v>369</v>
      </c>
      <c r="B926" s="795"/>
      <c r="C926" s="795"/>
      <c r="D926" s="796"/>
      <c r="E926" s="797">
        <v>290.82</v>
      </c>
      <c r="F926" s="797">
        <v>101.37</v>
      </c>
    </row>
    <row r="927" spans="1:6" ht="15.75" customHeight="1" thickBot="1">
      <c r="A927" s="798" t="s">
        <v>370</v>
      </c>
      <c r="B927" s="799"/>
      <c r="C927" s="799"/>
      <c r="D927" s="800"/>
      <c r="E927" s="801"/>
      <c r="F927" s="801"/>
    </row>
    <row r="928" spans="1:6">
      <c r="A928" s="802" t="s">
        <v>371</v>
      </c>
      <c r="B928" s="803"/>
      <c r="C928" s="803"/>
      <c r="D928" s="804"/>
      <c r="E928" s="805">
        <f>SUM(E929:E935)</f>
        <v>0</v>
      </c>
      <c r="F928" s="805">
        <f>SUM(F929:F935)</f>
        <v>0</v>
      </c>
    </row>
    <row r="929" spans="1:6">
      <c r="A929" s="806" t="s">
        <v>372</v>
      </c>
      <c r="B929" s="807"/>
      <c r="C929" s="807"/>
      <c r="D929" s="808"/>
      <c r="E929" s="230"/>
      <c r="F929" s="230"/>
    </row>
    <row r="930" spans="1:6">
      <c r="A930" s="806" t="s">
        <v>373</v>
      </c>
      <c r="B930" s="807"/>
      <c r="C930" s="807"/>
      <c r="D930" s="808"/>
      <c r="E930" s="237"/>
      <c r="F930" s="237"/>
    </row>
    <row r="931" spans="1:6">
      <c r="A931" s="809" t="s">
        <v>374</v>
      </c>
      <c r="B931" s="810"/>
      <c r="C931" s="810"/>
      <c r="D931" s="811"/>
      <c r="E931" s="384"/>
      <c r="F931" s="384"/>
    </row>
    <row r="932" spans="1:6">
      <c r="A932" s="812" t="s">
        <v>375</v>
      </c>
      <c r="B932" s="813"/>
      <c r="C932" s="813"/>
      <c r="D932" s="814"/>
      <c r="E932" s="237"/>
      <c r="F932" s="237"/>
    </row>
    <row r="933" spans="1:6">
      <c r="A933" s="812" t="s">
        <v>376</v>
      </c>
      <c r="B933" s="813"/>
      <c r="C933" s="813"/>
      <c r="D933" s="814"/>
      <c r="E933" s="243"/>
      <c r="F933" s="243"/>
    </row>
    <row r="934" spans="1:6">
      <c r="A934" s="812" t="s">
        <v>377</v>
      </c>
      <c r="B934" s="813"/>
      <c r="C934" s="813"/>
      <c r="D934" s="814"/>
      <c r="E934" s="243"/>
      <c r="F934" s="243"/>
    </row>
    <row r="935" spans="1:6" ht="14.25" thickBot="1">
      <c r="A935" s="815" t="s">
        <v>135</v>
      </c>
      <c r="B935" s="816"/>
      <c r="C935" s="816"/>
      <c r="D935" s="817"/>
      <c r="E935" s="243"/>
      <c r="F935" s="243"/>
    </row>
    <row r="936" spans="1:6" ht="16.5" thickBot="1">
      <c r="A936" s="716" t="s">
        <v>83</v>
      </c>
      <c r="B936" s="818"/>
      <c r="C936" s="818"/>
      <c r="D936" s="717"/>
      <c r="E936" s="819">
        <f>SUM(E924+E925+E928)</f>
        <v>290.82</v>
      </c>
      <c r="F936" s="819">
        <f>SUM(F924+F925+F928)</f>
        <v>101.37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722" t="s">
        <v>263</v>
      </c>
      <c r="F941" s="343" t="s">
        <v>264</v>
      </c>
    </row>
    <row r="942" spans="1:6" ht="14.25" thickBot="1">
      <c r="A942" s="425" t="s">
        <v>368</v>
      </c>
      <c r="B942" s="723"/>
      <c r="C942" s="723"/>
      <c r="D942" s="724"/>
      <c r="E942" s="764">
        <f>E943+E944</f>
        <v>0</v>
      </c>
      <c r="F942" s="764">
        <f>F943+F944</f>
        <v>0</v>
      </c>
    </row>
    <row r="943" spans="1:6">
      <c r="A943" s="749" t="s">
        <v>379</v>
      </c>
      <c r="B943" s="750"/>
      <c r="C943" s="750"/>
      <c r="D943" s="751"/>
      <c r="E943" s="822"/>
      <c r="F943" s="823"/>
    </row>
    <row r="944" spans="1:6" ht="14.25" thickBot="1">
      <c r="A944" s="824" t="s">
        <v>380</v>
      </c>
      <c r="B944" s="825"/>
      <c r="C944" s="825"/>
      <c r="D944" s="826"/>
      <c r="E944" s="778"/>
      <c r="F944" s="827"/>
    </row>
    <row r="945" spans="1:6" ht="14.25" thickBot="1">
      <c r="A945" s="425" t="s">
        <v>381</v>
      </c>
      <c r="B945" s="723"/>
      <c r="C945" s="723"/>
      <c r="D945" s="724"/>
      <c r="E945" s="764">
        <f>SUM(E946:E951)</f>
        <v>1225.79</v>
      </c>
      <c r="F945" s="764">
        <f>SUM(F946:F951)</f>
        <v>0</v>
      </c>
    </row>
    <row r="946" spans="1:6">
      <c r="A946" s="752" t="s">
        <v>382</v>
      </c>
      <c r="B946" s="753"/>
      <c r="C946" s="753"/>
      <c r="D946" s="754"/>
      <c r="E946" s="631">
        <v>1225.79</v>
      </c>
      <c r="F946" s="631"/>
    </row>
    <row r="947" spans="1:6">
      <c r="A947" s="731" t="s">
        <v>383</v>
      </c>
      <c r="B947" s="732"/>
      <c r="C947" s="732"/>
      <c r="D947" s="733"/>
      <c r="E947" s="631"/>
      <c r="F947" s="631"/>
    </row>
    <row r="948" spans="1:6">
      <c r="A948" s="731" t="s">
        <v>384</v>
      </c>
      <c r="B948" s="732"/>
      <c r="C948" s="732"/>
      <c r="D948" s="733"/>
      <c r="E948" s="801"/>
      <c r="F948" s="801"/>
    </row>
    <row r="949" spans="1:6">
      <c r="A949" s="731" t="s">
        <v>385</v>
      </c>
      <c r="B949" s="732"/>
      <c r="C949" s="732"/>
      <c r="D949" s="733"/>
      <c r="E949" s="801"/>
      <c r="F949" s="801"/>
    </row>
    <row r="950" spans="1:6">
      <c r="A950" s="731" t="s">
        <v>386</v>
      </c>
      <c r="B950" s="732"/>
      <c r="C950" s="732"/>
      <c r="D950" s="733"/>
      <c r="E950" s="801"/>
      <c r="F950" s="801"/>
    </row>
    <row r="951" spans="1:6" ht="14.25" thickBot="1">
      <c r="A951" s="828" t="s">
        <v>135</v>
      </c>
      <c r="B951" s="829"/>
      <c r="C951" s="829"/>
      <c r="D951" s="830"/>
      <c r="E951" s="801"/>
      <c r="F951" s="801"/>
    </row>
    <row r="952" spans="1:6" ht="14.25" thickBot="1">
      <c r="A952" s="439"/>
      <c r="B952" s="831"/>
      <c r="C952" s="831"/>
      <c r="D952" s="440"/>
      <c r="E952" s="419">
        <f>SUM(E942+E945)</f>
        <v>1225.79</v>
      </c>
      <c r="F952" s="419">
        <f>SUM(F942+F945)</f>
        <v>0</v>
      </c>
    </row>
    <row r="968" spans="1:6" ht="15.75">
      <c r="A968" s="832" t="s">
        <v>387</v>
      </c>
      <c r="B968" s="832"/>
      <c r="C968" s="832"/>
      <c r="D968" s="832"/>
      <c r="E968" s="832"/>
      <c r="F968" s="832"/>
    </row>
    <row r="969" spans="1:6" ht="14.25" thickBot="1">
      <c r="A969" s="833"/>
      <c r="B969" s="260"/>
      <c r="C969" s="260"/>
      <c r="D969" s="260"/>
      <c r="E969" s="260"/>
      <c r="F969" s="260"/>
    </row>
    <row r="970" spans="1:6" ht="14.45" customHeight="1" thickBot="1">
      <c r="A970" s="834" t="s">
        <v>388</v>
      </c>
      <c r="B970" s="835"/>
      <c r="C970" s="836" t="s">
        <v>389</v>
      </c>
      <c r="D970" s="837"/>
      <c r="E970" s="837"/>
      <c r="F970" s="838"/>
    </row>
    <row r="971" spans="1:6" ht="14.25" thickBot="1">
      <c r="A971" s="839"/>
      <c r="B971" s="840"/>
      <c r="C971" s="841" t="s">
        <v>390</v>
      </c>
      <c r="D971" s="842" t="s">
        <v>391</v>
      </c>
      <c r="E971" s="843" t="s">
        <v>265</v>
      </c>
      <c r="F971" s="842" t="s">
        <v>268</v>
      </c>
    </row>
    <row r="972" spans="1:6">
      <c r="A972" s="844" t="s">
        <v>392</v>
      </c>
      <c r="B972" s="346"/>
      <c r="C972" s="845">
        <f>SUM(C973:C973)</f>
        <v>0</v>
      </c>
      <c r="D972" s="845">
        <f t="shared" ref="D972:F972" si="22">SUM(D973:D973)</f>
        <v>1104.7</v>
      </c>
      <c r="E972" s="845">
        <f t="shared" si="22"/>
        <v>0</v>
      </c>
      <c r="F972" s="845">
        <f t="shared" si="22"/>
        <v>8645.2199999999993</v>
      </c>
    </row>
    <row r="973" spans="1:6">
      <c r="A973" s="846" t="s">
        <v>393</v>
      </c>
      <c r="B973" s="350"/>
      <c r="C973" s="295"/>
      <c r="D973" s="237">
        <v>1104.7</v>
      </c>
      <c r="E973" s="236"/>
      <c r="F973" s="237">
        <v>8645.2199999999993</v>
      </c>
    </row>
    <row r="974" spans="1:6">
      <c r="A974" s="846"/>
      <c r="B974" s="350"/>
      <c r="C974" s="295"/>
      <c r="D974" s="237"/>
      <c r="E974" s="236"/>
      <c r="F974" s="237"/>
    </row>
    <row r="975" spans="1:6">
      <c r="A975" s="846"/>
      <c r="B975" s="350"/>
      <c r="C975" s="295"/>
      <c r="D975" s="237"/>
      <c r="E975" s="236"/>
      <c r="F975" s="237"/>
    </row>
    <row r="976" spans="1:6">
      <c r="A976" s="847" t="s">
        <v>394</v>
      </c>
      <c r="B976" s="848"/>
      <c r="C976" s="295"/>
      <c r="D976" s="237"/>
      <c r="E976" s="236"/>
      <c r="F976" s="237"/>
    </row>
    <row r="977" spans="1:9" ht="14.25" thickBot="1">
      <c r="A977" s="849" t="s">
        <v>395</v>
      </c>
      <c r="B977" s="850"/>
      <c r="C977" s="851"/>
      <c r="D977" s="243"/>
      <c r="E977" s="242"/>
      <c r="F977" s="243"/>
    </row>
    <row r="978" spans="1:9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1104.7</v>
      </c>
      <c r="E978" s="854">
        <f t="shared" si="23"/>
        <v>0</v>
      </c>
      <c r="F978" s="854">
        <f t="shared" si="23"/>
        <v>8645.2199999999993</v>
      </c>
    </row>
    <row r="981" spans="1:9" ht="30" customHeight="1">
      <c r="A981" s="212" t="s">
        <v>396</v>
      </c>
      <c r="B981" s="212"/>
      <c r="C981" s="212"/>
      <c r="D981" s="212"/>
      <c r="E981" s="855"/>
      <c r="F981" s="855"/>
    </row>
    <row r="983" spans="1:9" ht="15">
      <c r="A983" s="305" t="s">
        <v>397</v>
      </c>
      <c r="B983" s="305"/>
      <c r="C983" s="305"/>
      <c r="D983" s="305"/>
    </row>
    <row r="984" spans="1:9" ht="14.25" thickBot="1">
      <c r="A984" s="214"/>
      <c r="B984" s="260"/>
      <c r="C984" s="260"/>
      <c r="D984" s="260"/>
    </row>
    <row r="985" spans="1:9" ht="51.75" thickBot="1">
      <c r="A985" s="361" t="s">
        <v>32</v>
      </c>
      <c r="B985" s="362"/>
      <c r="C985" s="310" t="s">
        <v>398</v>
      </c>
      <c r="D985" s="310" t="s">
        <v>399</v>
      </c>
    </row>
    <row r="986" spans="1:9" ht="14.25" thickBot="1">
      <c r="A986" s="486" t="s">
        <v>400</v>
      </c>
      <c r="B986" s="856"/>
      <c r="C986" s="857">
        <v>57</v>
      </c>
      <c r="D986" s="858">
        <f>14+39+3+7</f>
        <v>63</v>
      </c>
    </row>
    <row r="989" spans="1:9" ht="24" customHeight="1">
      <c r="A989" s="305" t="s">
        <v>401</v>
      </c>
      <c r="B989" s="305"/>
      <c r="C989" s="305"/>
      <c r="D989" s="305"/>
      <c r="E989" s="305"/>
      <c r="F989" s="305"/>
    </row>
    <row r="990" spans="1:9" ht="16.5" thickBot="1">
      <c r="A990" s="260"/>
      <c r="B990" s="435"/>
      <c r="C990" s="435"/>
      <c r="D990" s="260"/>
      <c r="E990" s="260"/>
    </row>
    <row r="991" spans="1:9" ht="51.75" thickBot="1">
      <c r="A991" s="841" t="s">
        <v>402</v>
      </c>
      <c r="B991" s="842" t="s">
        <v>403</v>
      </c>
      <c r="C991" s="842" t="s">
        <v>151</v>
      </c>
      <c r="D991" s="220" t="s">
        <v>404</v>
      </c>
      <c r="E991" s="219" t="s">
        <v>405</v>
      </c>
      <c r="I991" s="13" t="s">
        <v>70</v>
      </c>
    </row>
    <row r="992" spans="1:9">
      <c r="A992" s="859" t="s">
        <v>80</v>
      </c>
      <c r="B992" s="252" t="s">
        <v>406</v>
      </c>
      <c r="C992" s="252"/>
      <c r="D992" s="252" t="s">
        <v>406</v>
      </c>
      <c r="E992" s="252" t="s">
        <v>406</v>
      </c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407</v>
      </c>
      <c r="B994" s="237"/>
      <c r="C994" s="237"/>
      <c r="D994" s="236"/>
      <c r="E994" s="237"/>
    </row>
    <row r="995" spans="1:5">
      <c r="A995" s="860" t="s">
        <v>408</v>
      </c>
      <c r="B995" s="237"/>
      <c r="C995" s="237"/>
      <c r="D995" s="236"/>
      <c r="E995" s="237"/>
    </row>
    <row r="996" spans="1:5">
      <c r="A996" s="860" t="s">
        <v>409</v>
      </c>
      <c r="B996" s="237"/>
      <c r="C996" s="237"/>
      <c r="D996" s="236"/>
      <c r="E996" s="237"/>
    </row>
    <row r="997" spans="1:5">
      <c r="A997" s="860" t="s">
        <v>410</v>
      </c>
      <c r="B997" s="237"/>
      <c r="C997" s="237"/>
      <c r="D997" s="236"/>
      <c r="E997" s="237"/>
    </row>
    <row r="998" spans="1:5">
      <c r="A998" s="860" t="s">
        <v>411</v>
      </c>
      <c r="B998" s="237"/>
      <c r="C998" s="237"/>
      <c r="D998" s="236"/>
      <c r="E998" s="237"/>
    </row>
    <row r="999" spans="1:5" ht="14.25" thickBot="1">
      <c r="A999" s="861" t="s">
        <v>412</v>
      </c>
      <c r="B999" s="626"/>
      <c r="C999" s="626"/>
      <c r="D999" s="862"/>
      <c r="E999" s="626"/>
    </row>
    <row r="1010" spans="1:5" ht="14.25">
      <c r="A1010" s="586" t="s">
        <v>413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402</v>
      </c>
      <c r="B1012" s="865" t="s">
        <v>403</v>
      </c>
      <c r="C1012" s="865" t="s">
        <v>151</v>
      </c>
      <c r="D1012" s="866" t="s">
        <v>414</v>
      </c>
      <c r="E1012" s="867" t="s">
        <v>405</v>
      </c>
    </row>
    <row r="1013" spans="1:5">
      <c r="A1013" s="859" t="s">
        <v>80</v>
      </c>
      <c r="B1013" s="252" t="s">
        <v>406</v>
      </c>
      <c r="C1013" s="252"/>
      <c r="D1013" s="252" t="s">
        <v>406</v>
      </c>
      <c r="E1013" s="252" t="s">
        <v>406</v>
      </c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407</v>
      </c>
      <c r="B1015" s="237"/>
      <c r="C1015" s="237"/>
      <c r="D1015" s="236"/>
      <c r="E1015" s="237"/>
    </row>
    <row r="1016" spans="1:5">
      <c r="A1016" s="860" t="s">
        <v>408</v>
      </c>
      <c r="B1016" s="237"/>
      <c r="C1016" s="237"/>
      <c r="D1016" s="236"/>
      <c r="E1016" s="237"/>
    </row>
    <row r="1017" spans="1:5">
      <c r="A1017" s="860" t="s">
        <v>409</v>
      </c>
      <c r="B1017" s="237"/>
      <c r="C1017" s="237"/>
      <c r="D1017" s="236"/>
      <c r="E1017" s="237"/>
    </row>
    <row r="1018" spans="1:5">
      <c r="A1018" s="860" t="s">
        <v>410</v>
      </c>
      <c r="B1018" s="237"/>
      <c r="C1018" s="237"/>
      <c r="D1018" s="236"/>
      <c r="E1018" s="237"/>
    </row>
    <row r="1019" spans="1:5">
      <c r="A1019" s="860" t="s">
        <v>411</v>
      </c>
      <c r="B1019" s="237"/>
      <c r="C1019" s="237"/>
      <c r="D1019" s="236"/>
      <c r="E1019" s="237"/>
    </row>
    <row r="1020" spans="1:5" ht="14.25" thickBot="1">
      <c r="A1020" s="861" t="s">
        <v>412</v>
      </c>
      <c r="B1020" s="626"/>
      <c r="C1020" s="626"/>
      <c r="D1020" s="862"/>
      <c r="E1020" s="626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415</v>
      </c>
      <c r="B1029" s="871"/>
      <c r="C1029" s="869">
        <v>45373</v>
      </c>
      <c r="D1029" s="869"/>
      <c r="E1029" s="871"/>
      <c r="F1029" s="870" t="s">
        <v>416</v>
      </c>
      <c r="G1029" s="870"/>
    </row>
    <row r="1030" spans="1:7" ht="15">
      <c r="A1030" s="871" t="s">
        <v>417</v>
      </c>
      <c r="B1030" s="341"/>
      <c r="C1030" s="870" t="s">
        <v>418</v>
      </c>
      <c r="D1030" s="872"/>
      <c r="E1030" s="871"/>
      <c r="F1030" s="870" t="s">
        <v>419</v>
      </c>
      <c r="G1030" s="870"/>
    </row>
  </sheetData>
  <mergeCells count="415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&amp;CXLV Liceum Ogólnokształcące im. Romualda Traugutta, ul. Miła 26, 01-047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2024-04-18T11:17:49Z</dcterms:created>
  <dcterms:modified xsi:type="dcterms:W3CDTF">2024-04-18T11:17:50Z</dcterms:modified>
</cp:coreProperties>
</file>