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72 - Sprawozdanie finansowe za rok 2024\"/>
    </mc:Choice>
  </mc:AlternateContent>
  <xr:revisionPtr revIDLastSave="0" documentId="8_{C187C519-2FEC-46E7-BA35-4F9EF6EC83DC}" xr6:coauthVersionLast="47" xr6:coauthVersionMax="47" xr10:uidLastSave="{00000000-0000-0000-0000-000000000000}"/>
  <bookViews>
    <workbookView xWindow="-120" yWindow="-120" windowWidth="29040" windowHeight="15720" xr2:uid="{49CE143D-CED2-4F2D-8679-0E2A34EE1C3E}"/>
  </bookViews>
  <sheets>
    <sheet name="P172" sheetId="1" r:id="rId1"/>
  </sheets>
  <definedNames>
    <definedName name="Z_04BEDF74_4111_4B5B_ADB5_B0A9030B315C_.wvu.Rows" localSheetId="0" hidden="1">'P172'!$688:$690</definedName>
    <definedName name="Z_458B9ADE_0BED_44C2_9C10_760F25A39536_.wvu.Rows" localSheetId="0" hidden="1">'P172'!$688:$690</definedName>
    <definedName name="Z_57997B8B_8AF7_44C4_AADF_D318E16FFE31_.wvu.Rows" localSheetId="0" hidden="1">'P172'!$688:$690</definedName>
    <definedName name="Z_7DB072DC_6606_44A8_9D2A_300005037070_.wvu.Rows" localSheetId="0" hidden="1">'P172'!$688:$690</definedName>
    <definedName name="Z_C6328CF1_542F_4DB0_9C5D_712E5A57423B_.wvu.Rows" localSheetId="0" hidden="1">'P172'!$688:$690</definedName>
    <definedName name="Z_D6BC9822_E5C6_4C81_9463_5FEC6512BC1E_.wvu.Rows" localSheetId="0" hidden="1">'P172'!$688:$690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E894" i="1"/>
  <c r="F893" i="1"/>
  <c r="F888" i="1"/>
  <c r="F882" i="1" s="1"/>
  <c r="F894" i="1" s="1"/>
  <c r="E888" i="1"/>
  <c r="F884" i="1"/>
  <c r="E884" i="1"/>
  <c r="E882" i="1"/>
  <c r="E854" i="1"/>
  <c r="F853" i="1"/>
  <c r="F843" i="1" s="1"/>
  <c r="F854" i="1" s="1"/>
  <c r="E843" i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F759" i="1" s="1"/>
  <c r="F789" i="1" s="1"/>
  <c r="E760" i="1"/>
  <c r="E759" i="1" s="1"/>
  <c r="F746" i="1"/>
  <c r="E746" i="1"/>
  <c r="E789" i="1" s="1"/>
  <c r="C695" i="1"/>
  <c r="C692" i="1"/>
  <c r="B692" i="1"/>
  <c r="B685" i="1" s="1"/>
  <c r="C686" i="1"/>
  <c r="C685" i="1" s="1"/>
  <c r="B686" i="1"/>
  <c r="C682" i="1"/>
  <c r="B682" i="1"/>
  <c r="C677" i="1"/>
  <c r="B677" i="1"/>
  <c r="D582" i="1"/>
  <c r="C582" i="1"/>
  <c r="D581" i="1"/>
  <c r="D590" i="1" s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C510" i="1" s="1"/>
  <c r="D497" i="1"/>
  <c r="D510" i="1" s="1"/>
  <c r="C497" i="1"/>
  <c r="D475" i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B110" i="1" s="1"/>
  <c r="E107" i="1"/>
  <c r="E106" i="1"/>
  <c r="E105" i="1"/>
  <c r="E108" i="1" s="1"/>
  <c r="B103" i="1"/>
  <c r="E102" i="1"/>
  <c r="E101" i="1"/>
  <c r="E100" i="1"/>
  <c r="E99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E95" i="1"/>
  <c r="E103" i="1" s="1"/>
  <c r="E110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I28" i="1"/>
  <c r="I27" i="1"/>
  <c r="I26" i="1"/>
  <c r="H26" i="1"/>
  <c r="H29" i="1" s="1"/>
  <c r="G26" i="1"/>
  <c r="F26" i="1"/>
  <c r="E26" i="1"/>
  <c r="D26" i="1"/>
  <c r="C26" i="1"/>
  <c r="B26" i="1"/>
  <c r="B29" i="1" s="1"/>
  <c r="I25" i="1"/>
  <c r="I24" i="1"/>
  <c r="I22" i="1" s="1"/>
  <c r="I29" i="1" s="1"/>
  <c r="I23" i="1"/>
  <c r="H22" i="1"/>
  <c r="G22" i="1"/>
  <c r="F22" i="1"/>
  <c r="E22" i="1"/>
  <c r="E29" i="1" s="1"/>
  <c r="D22" i="1"/>
  <c r="D29" i="1" s="1"/>
  <c r="C22" i="1"/>
  <c r="C29" i="1" s="1"/>
  <c r="B22" i="1"/>
  <c r="I21" i="1"/>
  <c r="D19" i="1"/>
  <c r="D37" i="1" s="1"/>
  <c r="I18" i="1"/>
  <c r="I17" i="1"/>
  <c r="I16" i="1"/>
  <c r="H16" i="1"/>
  <c r="H19" i="1" s="1"/>
  <c r="G16" i="1"/>
  <c r="G19" i="1" s="1"/>
  <c r="G37" i="1" s="1"/>
  <c r="F16" i="1"/>
  <c r="F19" i="1" s="1"/>
  <c r="F37" i="1" s="1"/>
  <c r="E16" i="1"/>
  <c r="D16" i="1"/>
  <c r="C16" i="1"/>
  <c r="B16" i="1"/>
  <c r="I15" i="1"/>
  <c r="I14" i="1"/>
  <c r="E13" i="1"/>
  <c r="I13" i="1" s="1"/>
  <c r="I12" i="1" s="1"/>
  <c r="H12" i="1"/>
  <c r="G12" i="1"/>
  <c r="F12" i="1"/>
  <c r="D12" i="1"/>
  <c r="C12" i="1"/>
  <c r="C19" i="1" s="1"/>
  <c r="C37" i="1" s="1"/>
  <c r="B12" i="1"/>
  <c r="B19" i="1" s="1"/>
  <c r="I11" i="1"/>
  <c r="I36" i="1" s="1"/>
  <c r="H37" i="1" l="1"/>
  <c r="G283" i="1"/>
  <c r="E12" i="1"/>
  <c r="E19" i="1" s="1"/>
  <c r="E37" i="1" s="1"/>
  <c r="I19" i="1"/>
  <c r="I37" i="1" s="1"/>
  <c r="E109" i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<sst xmlns="http://schemas.openxmlformats.org/spreadsheetml/2006/main" count="643" uniqueCount="421">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</sst>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22" fillId="0" borderId="97" xfId="0" applyNumberFormat="1" applyFont="1" applyBorder="1" applyAlignment="1" applyProtection="1">
      <alignment vertical="center" wrapText="1"/>
      <protection locked="0"/>
    </xf>
    <xf numFmtId="4" fontId="22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3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 wrapText="1"/>
      <protection locked="0"/>
    </xf>
    <xf numFmtId="4" fontId="53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4" fillId="2" borderId="3" xfId="0" applyNumberFormat="1" applyFont="1" applyFill="1" applyBorder="1" applyAlignment="1" applyProtection="1">
      <alignment horizontal="center" vertical="center"/>
      <protection locked="0"/>
    </xf>
    <xf numFmtId="4" fontId="54" fillId="2" borderId="4" xfId="0" applyNumberFormat="1" applyFont="1" applyFill="1" applyBorder="1" applyAlignment="1" applyProtection="1">
      <alignment horizontal="center" vertical="center"/>
      <protection locked="0"/>
    </xf>
    <xf numFmtId="4" fontId="54" fillId="2" borderId="5" xfId="0" applyNumberFormat="1" applyFont="1" applyFill="1" applyBorder="1" applyAlignment="1" applyProtection="1">
      <alignment horizontal="center" vertical="center"/>
      <protection locked="0"/>
    </xf>
    <xf numFmtId="4" fontId="55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5" fillId="0" borderId="3" xfId="0" applyNumberFormat="1" applyFont="1" applyBorder="1" applyAlignment="1" applyProtection="1">
      <alignment vertical="center" wrapText="1"/>
      <protection locked="0"/>
    </xf>
    <xf numFmtId="4" fontId="55" fillId="0" borderId="4" xfId="0" applyNumberFormat="1" applyFont="1" applyBorder="1" applyAlignment="1" applyProtection="1">
      <alignment vertical="center" wrapText="1"/>
      <protection locked="0"/>
    </xf>
    <xf numFmtId="4" fontId="55" fillId="0" borderId="5" xfId="0" applyNumberFormat="1" applyFont="1" applyBorder="1" applyAlignment="1" applyProtection="1">
      <alignment vertical="center" wrapText="1"/>
      <protection locked="0"/>
    </xf>
    <xf numFmtId="4" fontId="54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6" fillId="0" borderId="92" xfId="0" applyNumberFormat="1" applyFont="1" applyBorder="1" applyAlignment="1" applyProtection="1">
      <alignment vertical="center"/>
      <protection locked="0"/>
    </xf>
    <xf numFmtId="4" fontId="56" fillId="0" borderId="80" xfId="0" applyNumberFormat="1" applyFont="1" applyBorder="1" applyAlignment="1" applyProtection="1">
      <alignment vertical="center"/>
      <protection locked="0"/>
    </xf>
    <xf numFmtId="4" fontId="56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4" fillId="0" borderId="5" xfId="0" applyNumberFormat="1" applyFont="1" applyBorder="1" applyAlignment="1" applyProtection="1">
      <alignment vertical="center"/>
      <protection locked="0"/>
    </xf>
    <xf numFmtId="4" fontId="55" fillId="0" borderId="3" xfId="0" applyNumberFormat="1" applyFont="1" applyBorder="1" applyAlignment="1" applyProtection="1">
      <alignment horizontal="left" vertical="center" wrapText="1"/>
      <protection locked="0"/>
    </xf>
    <xf numFmtId="4" fontId="55" fillId="0" borderId="4" xfId="0" applyNumberFormat="1" applyFont="1" applyBorder="1" applyAlignment="1" applyProtection="1">
      <alignment horizontal="left" vertical="center" wrapText="1"/>
      <protection locked="0"/>
    </xf>
    <xf numFmtId="4" fontId="55" fillId="0" borderId="5" xfId="0" applyNumberFormat="1" applyFont="1" applyBorder="1" applyAlignment="1" applyProtection="1">
      <alignment horizontal="left" vertical="center" wrapText="1"/>
      <protection locked="0"/>
    </xf>
    <xf numFmtId="4" fontId="54" fillId="0" borderId="32" xfId="0" applyNumberFormat="1" applyFont="1" applyBorder="1" applyAlignment="1" applyProtection="1">
      <alignment vertical="center"/>
      <protection locked="0"/>
    </xf>
    <xf numFmtId="4" fontId="54" fillId="0" borderId="46" xfId="0" applyNumberFormat="1" applyFont="1" applyBorder="1" applyAlignment="1" applyProtection="1">
      <alignment vertical="center"/>
      <protection locked="0"/>
    </xf>
    <xf numFmtId="4" fontId="54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4" fillId="2" borderId="3" xfId="0" applyNumberFormat="1" applyFont="1" applyFill="1" applyBorder="1" applyAlignment="1" applyProtection="1">
      <alignment vertical="center"/>
      <protection locked="0"/>
    </xf>
    <xf numFmtId="4" fontId="54" fillId="2" borderId="4" xfId="0" applyNumberFormat="1" applyFont="1" applyFill="1" applyBorder="1" applyAlignment="1" applyProtection="1">
      <alignment vertical="center"/>
      <protection locked="0"/>
    </xf>
    <xf numFmtId="4" fontId="54" fillId="2" borderId="5" xfId="0" applyNumberFormat="1" applyFont="1" applyFill="1" applyBorder="1" applyAlignment="1" applyProtection="1">
      <alignment vertical="center"/>
      <protection locked="0"/>
    </xf>
    <xf numFmtId="4" fontId="54" fillId="2" borderId="45" xfId="0" applyNumberFormat="1" applyFont="1" applyFill="1" applyBorder="1" applyAlignment="1">
      <alignment vertical="center"/>
    </xf>
    <xf numFmtId="4" fontId="54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5" fillId="0" borderId="3" xfId="0" applyNumberFormat="1" applyFont="1" applyBorder="1" applyAlignment="1" applyProtection="1">
      <alignment vertical="center"/>
      <protection locked="0"/>
    </xf>
    <xf numFmtId="4" fontId="55" fillId="0" borderId="4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5" fillId="0" borderId="6" xfId="0" applyNumberFormat="1" applyFont="1" applyBorder="1" applyAlignment="1" applyProtection="1">
      <alignment vertical="center"/>
      <protection locked="0"/>
    </xf>
    <xf numFmtId="4" fontId="55" fillId="0" borderId="89" xfId="0" applyNumberFormat="1" applyFont="1" applyBorder="1" applyAlignment="1" applyProtection="1">
      <alignment vertical="center"/>
      <protection locked="0"/>
    </xf>
    <xf numFmtId="4" fontId="55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A1B43DF2-5838-4E20-9D1B-F12262969A90}"/>
    <cellStyle name="Normalny" xfId="0" builtinId="0"/>
    <cellStyle name="Normalny 2" xfId="4" xr:uid="{FF4D6013-6FE9-4D47-86C0-40C5FD38C5AE}"/>
    <cellStyle name="Normalny 3" xfId="5" xr:uid="{628236D0-0F84-49B3-8AD7-B10907F85A44}"/>
    <cellStyle name="Normalny_dzielnice termin spr." xfId="2" xr:uid="{A5F48966-5A0F-4B32-A1BF-A8CB54A9B02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55BF3-4766-4D6D-91E1-F2BB42225951}">
  <sheetPr>
    <tabColor rgb="FF92D050"/>
  </sheetPr>
  <dimension ref="A2:J1030"/>
  <sheetViews>
    <sheetView tabSelected="1" view="pageLayout" topLeftCell="A1011" zoomScaleNormal="100" zoomScaleSheetLayoutView="80" workbookViewId="0">
      <selection activeCell="D1036" sqref="D1036"/>
    </sheetView>
  </sheetViews>
  <sheetFormatPr defaultColWidth="9.140625" defaultRowHeight="13.5"/>
  <cols>
    <col min="1" max="1" width="29.71093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1161604.72</v>
      </c>
      <c r="E11" s="39">
        <v>196291.36</v>
      </c>
      <c r="F11" s="39"/>
      <c r="G11" s="39">
        <v>223380.04</v>
      </c>
      <c r="H11" s="39"/>
      <c r="I11" s="40">
        <f>SUM(B11:H11)</f>
        <v>1581276.12</v>
      </c>
    </row>
    <row r="12" spans="1:10">
      <c r="A12" s="41" t="s">
        <v>15</v>
      </c>
      <c r="B12" s="42">
        <f>SUM(B13:B15)</f>
        <v>0</v>
      </c>
      <c r="C12" s="42">
        <f t="shared" ref="C12:I12" si="0">SUM(C13:C15)</f>
        <v>0</v>
      </c>
      <c r="D12" s="42">
        <f t="shared" si="0"/>
        <v>0</v>
      </c>
      <c r="E12" s="42">
        <f t="shared" si="0"/>
        <v>6150</v>
      </c>
      <c r="F12" s="42">
        <f t="shared" si="0"/>
        <v>0</v>
      </c>
      <c r="G12" s="42">
        <f t="shared" si="0"/>
        <v>63765</v>
      </c>
      <c r="H12" s="42">
        <f t="shared" si="0"/>
        <v>0</v>
      </c>
      <c r="I12" s="40">
        <f t="shared" si="0"/>
        <v>69915</v>
      </c>
    </row>
    <row r="13" spans="1:10">
      <c r="A13" s="43" t="s">
        <v>16</v>
      </c>
      <c r="B13" s="44"/>
      <c r="C13" s="44"/>
      <c r="D13" s="44"/>
      <c r="E13" s="45">
        <f>3567+2583</f>
        <v>6150</v>
      </c>
      <c r="F13" s="45"/>
      <c r="G13" s="45">
        <v>63765</v>
      </c>
      <c r="H13" s="45"/>
      <c r="I13" s="46">
        <f>SUM(B13:H13)</f>
        <v>69915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1161604.72</v>
      </c>
      <c r="E19" s="42">
        <f t="shared" si="2"/>
        <v>202441.36</v>
      </c>
      <c r="F19" s="42">
        <f t="shared" si="2"/>
        <v>0</v>
      </c>
      <c r="G19" s="42">
        <f t="shared" si="2"/>
        <v>287145.04000000004</v>
      </c>
      <c r="H19" s="42">
        <f t="shared" si="2"/>
        <v>0</v>
      </c>
      <c r="I19" s="40">
        <f t="shared" si="2"/>
        <v>1651191.12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747683.47</v>
      </c>
      <c r="E21" s="39">
        <v>194636.78</v>
      </c>
      <c r="F21" s="39"/>
      <c r="G21" s="39">
        <v>223380.04</v>
      </c>
      <c r="H21" s="39"/>
      <c r="I21" s="40">
        <f>SUM(B21:H21)</f>
        <v>1165700.29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13571.19</v>
      </c>
      <c r="E22" s="42">
        <f t="shared" si="3"/>
        <v>6734</v>
      </c>
      <c r="F22" s="42">
        <f t="shared" si="3"/>
        <v>0</v>
      </c>
      <c r="G22" s="42">
        <f>SUM(G24:G25)</f>
        <v>63765</v>
      </c>
      <c r="H22" s="42">
        <f t="shared" si="3"/>
        <v>0</v>
      </c>
      <c r="I22" s="40">
        <f t="shared" si="3"/>
        <v>84070.19</v>
      </c>
    </row>
    <row r="23" spans="1:9">
      <c r="A23" s="43" t="s">
        <v>23</v>
      </c>
      <c r="B23" s="45"/>
      <c r="C23" s="45"/>
      <c r="D23" s="45">
        <v>13571.19</v>
      </c>
      <c r="E23" s="45">
        <v>584</v>
      </c>
      <c r="F23" s="45"/>
      <c r="H23" s="44"/>
      <c r="I23" s="46">
        <f t="shared" ref="I23:I28" si="4">SUM(B23:H23)</f>
        <v>14155.19</v>
      </c>
    </row>
    <row r="24" spans="1:9">
      <c r="A24" s="43" t="s">
        <v>17</v>
      </c>
      <c r="B24" s="44"/>
      <c r="C24" s="44"/>
      <c r="D24" s="45"/>
      <c r="E24" s="45">
        <v>6150</v>
      </c>
      <c r="F24" s="45"/>
      <c r="G24" s="45">
        <v>63765</v>
      </c>
      <c r="H24" s="44"/>
      <c r="I24" s="46">
        <f t="shared" si="4"/>
        <v>69915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761254.65999999992</v>
      </c>
      <c r="E29" s="42">
        <f t="shared" si="6"/>
        <v>201370.78</v>
      </c>
      <c r="F29" s="42">
        <f t="shared" si="6"/>
        <v>0</v>
      </c>
      <c r="G29" s="42">
        <f t="shared" si="6"/>
        <v>287145.04000000004</v>
      </c>
      <c r="H29" s="42">
        <f t="shared" si="6"/>
        <v>0</v>
      </c>
      <c r="I29" s="40">
        <f t="shared" si="6"/>
        <v>1249770.48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413921.25</v>
      </c>
      <c r="E36" s="52">
        <f>E11-E21-E31</f>
        <v>1654.5799999999872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415575.83000000007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400350.06000000006</v>
      </c>
      <c r="E37" s="56">
        <f t="shared" si="9"/>
        <v>1070.5799999999872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401420.64000000013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4362.4399999999996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4362.4399999999996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4362.4399999999996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4362.4399999999996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0">B138+B139-B140</f>
        <v>0</v>
      </c>
      <c r="C141" s="176">
        <f t="shared" si="10"/>
        <v>0</v>
      </c>
      <c r="D141" s="176">
        <f t="shared" si="10"/>
        <v>0</v>
      </c>
      <c r="E141" s="177">
        <f t="shared" si="10"/>
        <v>0</v>
      </c>
      <c r="F141" s="178">
        <f t="shared" si="10"/>
        <v>0</v>
      </c>
      <c r="G141" s="179">
        <f t="shared" si="10"/>
        <v>0</v>
      </c>
      <c r="H141" s="180">
        <f t="shared" si="10"/>
        <v>0</v>
      </c>
      <c r="I141" s="181">
        <f t="shared" si="10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143</v>
      </c>
      <c r="F238" s="231">
        <v>1376.62</v>
      </c>
      <c r="G238" s="231"/>
      <c r="H238" s="231">
        <v>143</v>
      </c>
      <c r="I238" s="288">
        <f>E238+F238-G238-H238</f>
        <v>1376.62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143</v>
      </c>
      <c r="F241" s="296">
        <f>F236+F238+F240</f>
        <v>1376.62</v>
      </c>
      <c r="G241" s="296">
        <f>G236+G238+G240</f>
        <v>0</v>
      </c>
      <c r="H241" s="296">
        <f>H236+H238+H240</f>
        <v>143</v>
      </c>
      <c r="I241" s="297">
        <f>I236+I238+I240</f>
        <v>1376.62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1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1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1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1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1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1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1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1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2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2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2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2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2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2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2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2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2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2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2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2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2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 ht="25.5" customHeight="1">
      <c r="A278" s="322" t="s">
        <v>131</v>
      </c>
      <c r="B278" s="311"/>
      <c r="C278" s="323"/>
      <c r="D278" s="323"/>
      <c r="E278" s="324"/>
      <c r="F278" s="324"/>
      <c r="G278" s="313">
        <f t="shared" si="12"/>
        <v>0</v>
      </c>
    </row>
    <row r="279" spans="1:7" ht="27.75" customHeight="1">
      <c r="A279" s="322" t="s">
        <v>132</v>
      </c>
      <c r="B279" s="311"/>
      <c r="C279" s="323"/>
      <c r="D279" s="323"/>
      <c r="E279" s="324"/>
      <c r="F279" s="324"/>
      <c r="G279" s="313">
        <f t="shared" si="12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2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2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2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>SUM(C332:C335)</f>
        <v>0</v>
      </c>
      <c r="D338" s="242">
        <f>SUM(D332:D335)</f>
        <v>0</v>
      </c>
      <c r="E338" s="242">
        <f>SUM(E332:E335)</f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951.86999999999989</v>
      </c>
      <c r="D469" s="413">
        <f>SUM(D470:D479)</f>
        <v>839.92000000000007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/>
      <c r="D473" s="444"/>
    </row>
    <row r="474" spans="1:4" ht="24.75" customHeight="1">
      <c r="A474" s="445" t="s">
        <v>192</v>
      </c>
      <c r="B474" s="446"/>
      <c r="C474" s="394"/>
      <c r="D474" s="444"/>
    </row>
    <row r="475" spans="1:4">
      <c r="A475" s="445" t="s">
        <v>193</v>
      </c>
      <c r="B475" s="446"/>
      <c r="C475" s="444">
        <v>715.56</v>
      </c>
      <c r="D475" s="444">
        <f>632.95+206.97</f>
        <v>839.92000000000007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444">
        <v>236.31</v>
      </c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951.86999999999989</v>
      </c>
      <c r="D480" s="297">
        <f>D458+D469</f>
        <v>839.92000000000007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120108.23</v>
      </c>
      <c r="D523" s="480">
        <v>135350.96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3">SUM(B545:B547)</f>
        <v>0</v>
      </c>
      <c r="C544" s="503">
        <f t="shared" si="13"/>
        <v>0</v>
      </c>
      <c r="D544" s="503">
        <f t="shared" si="13"/>
        <v>0</v>
      </c>
      <c r="E544" s="503">
        <f>SUM(E545:E547)</f>
        <v>0</v>
      </c>
      <c r="F544" s="503">
        <f>SUM(F545:F547)</f>
        <v>0</v>
      </c>
      <c r="G544" s="503">
        <f>SUM(G545:G547)</f>
        <v>0</v>
      </c>
      <c r="H544" s="503">
        <f>SUM(H545:H547)</f>
        <v>0</v>
      </c>
      <c r="I544" s="504">
        <f t="shared" si="13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4">SUM(B549:B552)</f>
        <v>0</v>
      </c>
      <c r="C548" s="511">
        <f t="shared" si="14"/>
        <v>0</v>
      </c>
      <c r="D548" s="511">
        <f t="shared" si="14"/>
        <v>0</v>
      </c>
      <c r="E548" s="511">
        <f t="shared" si="14"/>
        <v>0</v>
      </c>
      <c r="F548" s="511">
        <f t="shared" si="14"/>
        <v>0</v>
      </c>
      <c r="G548" s="511">
        <f t="shared" si="14"/>
        <v>0</v>
      </c>
      <c r="H548" s="511">
        <f t="shared" si="14"/>
        <v>0</v>
      </c>
      <c r="I548" s="313">
        <f t="shared" si="14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 t="shared" ref="B553:I553" si="15">B543+B544-B548</f>
        <v>0</v>
      </c>
      <c r="C553" s="515">
        <f t="shared" si="15"/>
        <v>0</v>
      </c>
      <c r="D553" s="515">
        <f t="shared" si="15"/>
        <v>0</v>
      </c>
      <c r="E553" s="515">
        <f t="shared" si="15"/>
        <v>0</v>
      </c>
      <c r="F553" s="515">
        <f t="shared" si="15"/>
        <v>0</v>
      </c>
      <c r="G553" s="515">
        <f t="shared" si="15"/>
        <v>0</v>
      </c>
      <c r="H553" s="515">
        <f t="shared" si="15"/>
        <v>0</v>
      </c>
      <c r="I553" s="516">
        <f t="shared" si="15"/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6">C554+C555-C556</f>
        <v>0</v>
      </c>
      <c r="D557" s="541">
        <f t="shared" si="16"/>
        <v>0</v>
      </c>
      <c r="E557" s="531">
        <f t="shared" si="16"/>
        <v>0</v>
      </c>
      <c r="F557" s="539">
        <f t="shared" si="16"/>
        <v>0</v>
      </c>
      <c r="G557" s="542">
        <f t="shared" si="16"/>
        <v>0</v>
      </c>
      <c r="H557" s="541">
        <f t="shared" si="16"/>
        <v>0</v>
      </c>
      <c r="I557" s="531">
        <f t="shared" si="16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17">C543-C554</f>
        <v>0</v>
      </c>
      <c r="D558" s="544">
        <f t="shared" si="17"/>
        <v>0</v>
      </c>
      <c r="E558" s="544">
        <f t="shared" si="17"/>
        <v>0</v>
      </c>
      <c r="F558" s="544">
        <f t="shared" si="17"/>
        <v>0</v>
      </c>
      <c r="G558" s="544">
        <f t="shared" si="17"/>
        <v>0</v>
      </c>
      <c r="H558" s="544">
        <f t="shared" si="17"/>
        <v>0</v>
      </c>
      <c r="I558" s="544">
        <f t="shared" si="17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18">C553-C557</f>
        <v>0</v>
      </c>
      <c r="D559" s="544">
        <f t="shared" si="18"/>
        <v>0</v>
      </c>
      <c r="E559" s="544">
        <f t="shared" si="18"/>
        <v>0</v>
      </c>
      <c r="F559" s="544">
        <f t="shared" si="18"/>
        <v>0</v>
      </c>
      <c r="G559" s="544">
        <f t="shared" si="18"/>
        <v>0</v>
      </c>
      <c r="H559" s="544">
        <f t="shared" si="18"/>
        <v>0</v>
      </c>
      <c r="I559" s="544">
        <f t="shared" si="18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/>
      <c r="D578" s="558"/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1548.84</v>
      </c>
      <c r="D581" s="564">
        <f>D582+D585+D586+D587+D588</f>
        <v>48.47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>
        <v>143</v>
      </c>
      <c r="D583" s="398">
        <v>1376.62</v>
      </c>
    </row>
    <row r="584" spans="1:9" ht="25.5" customHeight="1">
      <c r="A584" s="567" t="s">
        <v>247</v>
      </c>
      <c r="B584" s="568"/>
      <c r="C584" s="398">
        <v>143</v>
      </c>
      <c r="D584" s="398">
        <v>1376.62</v>
      </c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1548.84</v>
      </c>
      <c r="D588" s="346">
        <v>48.47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1548.84</v>
      </c>
      <c r="D590" s="352">
        <f>SUM(D578+D579+D580+D581+D589)</f>
        <v>48.47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196170</v>
      </c>
      <c r="C685" s="606">
        <f>C686+C692</f>
        <v>103540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196170</v>
      </c>
      <c r="C692" s="621">
        <f>SUM(C694:C695)</f>
        <v>103540</v>
      </c>
    </row>
    <row r="693" spans="1:9">
      <c r="A693" s="617" t="s">
        <v>50</v>
      </c>
      <c r="B693" s="622"/>
      <c r="C693" s="622"/>
    </row>
    <row r="694" spans="1:9" ht="25.5">
      <c r="A694" s="623" t="s">
        <v>270</v>
      </c>
      <c r="B694" s="624">
        <v>0</v>
      </c>
      <c r="C694" s="624"/>
    </row>
    <row r="695" spans="1:9" ht="39" thickBot="1">
      <c r="A695" s="625" t="s">
        <v>271</v>
      </c>
      <c r="B695" s="626">
        <v>196170</v>
      </c>
      <c r="C695" s="626">
        <f>59239+44301</f>
        <v>103540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7"/>
      <c r="B699" s="627"/>
      <c r="C699" s="627"/>
      <c r="D699" s="627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8"/>
      <c r="C700" s="628"/>
      <c r="D700" s="628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9" t="s">
        <v>274</v>
      </c>
    </row>
    <row r="702" spans="1:9" ht="20.25" customHeight="1" thickBot="1">
      <c r="A702" s="630"/>
      <c r="B702" s="631"/>
      <c r="C702" s="630"/>
      <c r="D702" s="632"/>
      <c r="E702" s="633"/>
    </row>
    <row r="703" spans="1:9" ht="20.25" customHeight="1">
      <c r="A703" s="408"/>
      <c r="B703" s="408"/>
      <c r="C703" s="408"/>
      <c r="D703" s="408"/>
    </row>
    <row r="704" spans="1:9" ht="6.75" customHeight="1">
      <c r="A704" s="408"/>
      <c r="B704" s="408"/>
      <c r="C704" s="408"/>
      <c r="D704" s="408"/>
    </row>
    <row r="705" spans="1:4" ht="12.75" customHeight="1">
      <c r="A705" s="408"/>
      <c r="B705" s="408"/>
      <c r="C705" s="408"/>
      <c r="D705" s="408"/>
    </row>
    <row r="706" spans="1:4" ht="9" customHeight="1">
      <c r="A706" s="408"/>
      <c r="B706" s="408"/>
      <c r="C706" s="408"/>
      <c r="D706" s="408"/>
    </row>
    <row r="707" spans="1:4" ht="12" customHeight="1">
      <c r="A707" s="408"/>
      <c r="B707" s="408"/>
      <c r="C707" s="408"/>
      <c r="D707" s="408"/>
    </row>
    <row r="708" spans="1:4" ht="9" customHeight="1">
      <c r="A708" s="408"/>
      <c r="B708" s="408"/>
      <c r="C708" s="408"/>
      <c r="D708" s="408"/>
    </row>
    <row r="709" spans="1:4" ht="8.25" customHeight="1">
      <c r="A709" s="408"/>
      <c r="B709" s="408"/>
      <c r="C709" s="408"/>
      <c r="D709" s="408"/>
    </row>
    <row r="710" spans="1:4" ht="6" customHeight="1">
      <c r="A710" s="408"/>
      <c r="B710" s="408"/>
      <c r="C710" s="408"/>
      <c r="D710" s="408"/>
    </row>
    <row r="711" spans="1:4" ht="9" customHeight="1">
      <c r="A711" s="408"/>
      <c r="B711" s="408"/>
      <c r="C711" s="408"/>
      <c r="D711" s="408"/>
    </row>
    <row r="712" spans="1:4" ht="3" customHeight="1">
      <c r="A712" s="408"/>
      <c r="B712" s="408"/>
      <c r="C712" s="408"/>
      <c r="D712" s="408"/>
    </row>
    <row r="713" spans="1:4" ht="20.25" customHeight="1">
      <c r="A713" s="408"/>
      <c r="B713" s="408"/>
      <c r="C713" s="408"/>
      <c r="D713" s="408"/>
    </row>
    <row r="714" spans="1:4" ht="20.25" customHeight="1">
      <c r="A714" s="408"/>
      <c r="B714" s="408"/>
      <c r="C714" s="408"/>
      <c r="D714" s="408"/>
    </row>
    <row r="715" spans="1:4" ht="20.25" customHeight="1">
      <c r="A715" s="408"/>
      <c r="B715" s="408"/>
      <c r="C715" s="408"/>
      <c r="D715" s="408"/>
    </row>
    <row r="716" spans="1:4" ht="20.25" customHeight="1">
      <c r="A716" s="408"/>
      <c r="B716" s="408"/>
      <c r="C716" s="408"/>
      <c r="D716" s="408"/>
    </row>
    <row r="717" spans="1:4" ht="13.5" customHeight="1">
      <c r="A717" s="408"/>
      <c r="B717" s="408"/>
      <c r="C717" s="408"/>
      <c r="D717" s="408"/>
    </row>
    <row r="718" spans="1:4" ht="20.25" customHeight="1">
      <c r="A718" s="408"/>
      <c r="B718" s="408"/>
      <c r="C718" s="408"/>
      <c r="D718" s="408"/>
    </row>
    <row r="719" spans="1:4" ht="6" customHeight="1">
      <c r="A719" s="408"/>
      <c r="B719" s="408"/>
      <c r="C719" s="408"/>
      <c r="D719" s="408"/>
    </row>
    <row r="720" spans="1:4" ht="8.25" customHeight="1">
      <c r="A720" s="408"/>
      <c r="B720" s="408"/>
      <c r="C720" s="408"/>
      <c r="D720" s="408"/>
    </row>
    <row r="721" spans="1:4" ht="9.75" customHeight="1">
      <c r="A721" s="408"/>
      <c r="B721" s="408"/>
      <c r="C721" s="408"/>
      <c r="D721" s="408"/>
    </row>
    <row r="722" spans="1:4" ht="6" customHeight="1">
      <c r="A722" s="408"/>
      <c r="B722" s="408"/>
      <c r="C722" s="408"/>
      <c r="D722" s="408"/>
    </row>
    <row r="723" spans="1:4" ht="12" customHeight="1">
      <c r="A723" s="408"/>
      <c r="B723" s="408"/>
      <c r="C723" s="408"/>
      <c r="D723" s="408"/>
    </row>
    <row r="724" spans="1:4" ht="10.5" customHeight="1">
      <c r="A724" s="408"/>
      <c r="B724" s="408"/>
      <c r="C724" s="408"/>
      <c r="D724" s="408"/>
    </row>
    <row r="725" spans="1:4" ht="9.75" customHeight="1">
      <c r="A725" s="408"/>
      <c r="B725" s="408"/>
      <c r="C725" s="408"/>
      <c r="D725" s="408"/>
    </row>
    <row r="726" spans="1:4" ht="8.25" customHeight="1">
      <c r="A726" s="408"/>
      <c r="B726" s="408"/>
      <c r="C726" s="408"/>
      <c r="D726" s="408"/>
    </row>
    <row r="727" spans="1:4" ht="20.25" customHeight="1">
      <c r="A727" s="408"/>
      <c r="B727" s="408"/>
      <c r="C727" s="408"/>
      <c r="D727" s="408"/>
    </row>
    <row r="728" spans="1:4" ht="20.25" customHeight="1">
      <c r="A728" s="408"/>
      <c r="B728" s="408"/>
      <c r="C728" s="408"/>
      <c r="D728" s="408"/>
    </row>
    <row r="729" spans="1:4" ht="20.25" customHeight="1">
      <c r="A729" s="408"/>
      <c r="B729" s="408"/>
      <c r="C729" s="408"/>
      <c r="D729" s="408"/>
    </row>
    <row r="730" spans="1:4" ht="20.25" customHeight="1">
      <c r="A730" s="408"/>
      <c r="B730" s="408"/>
      <c r="C730" s="408"/>
      <c r="D730" s="408"/>
    </row>
    <row r="731" spans="1:4" ht="20.25" customHeight="1">
      <c r="A731" s="408"/>
      <c r="B731" s="408"/>
      <c r="C731" s="408"/>
      <c r="D731" s="408"/>
    </row>
    <row r="732" spans="1:4" ht="20.25" customHeight="1">
      <c r="A732" s="408"/>
      <c r="B732" s="408"/>
      <c r="C732" s="408"/>
      <c r="D732" s="408"/>
    </row>
    <row r="733" spans="1:4" ht="20.25" customHeight="1">
      <c r="A733" s="408"/>
      <c r="B733" s="408"/>
      <c r="C733" s="408"/>
      <c r="D733" s="408"/>
    </row>
    <row r="734" spans="1:4" ht="20.25" customHeight="1">
      <c r="A734" s="408"/>
      <c r="B734" s="408"/>
      <c r="C734" s="408"/>
      <c r="D734" s="408"/>
    </row>
    <row r="735" spans="1:4" ht="20.25" customHeight="1">
      <c r="A735" s="408"/>
      <c r="B735" s="408"/>
      <c r="C735" s="408"/>
      <c r="D735" s="408"/>
    </row>
    <row r="736" spans="1:4" ht="9.75" customHeight="1">
      <c r="A736" s="408"/>
      <c r="B736" s="408"/>
      <c r="C736" s="408"/>
      <c r="D736" s="408"/>
    </row>
    <row r="737" spans="1:7" ht="10.5" customHeight="1">
      <c r="A737" s="408"/>
      <c r="B737" s="408"/>
      <c r="C737" s="408"/>
      <c r="D737" s="408"/>
    </row>
    <row r="738" spans="1:7" ht="9.75" customHeight="1">
      <c r="A738" s="408"/>
      <c r="B738" s="408"/>
      <c r="C738" s="408"/>
      <c r="D738" s="408"/>
    </row>
    <row r="739" spans="1:7" ht="20.25" customHeight="1">
      <c r="A739" s="408"/>
      <c r="B739" s="408"/>
      <c r="C739" s="408"/>
      <c r="D739" s="408"/>
    </row>
    <row r="740" spans="1:7" ht="20.25" customHeight="1">
      <c r="A740" s="408"/>
      <c r="B740" s="408"/>
      <c r="C740" s="408"/>
      <c r="D740" s="408"/>
    </row>
    <row r="741" spans="1:7" ht="20.25" customHeight="1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4" t="s">
        <v>277</v>
      </c>
      <c r="B745" s="635"/>
      <c r="C745" s="635"/>
      <c r="D745" s="636"/>
      <c r="E745" s="637" t="s">
        <v>263</v>
      </c>
      <c r="F745" s="638" t="s">
        <v>264</v>
      </c>
      <c r="G745" s="639"/>
    </row>
    <row r="746" spans="1:7" ht="14.25" customHeight="1" thickBot="1">
      <c r="A746" s="640" t="s">
        <v>278</v>
      </c>
      <c r="B746" s="641"/>
      <c r="C746" s="641"/>
      <c r="D746" s="642"/>
      <c r="E746" s="643">
        <f>SUM(E747:E754)</f>
        <v>265727.8</v>
      </c>
      <c r="F746" s="643">
        <f>SUM(F747:F754)</f>
        <v>227465.1</v>
      </c>
      <c r="G746" s="644"/>
    </row>
    <row r="747" spans="1:7">
      <c r="A747" s="645" t="s">
        <v>279</v>
      </c>
      <c r="B747" s="646"/>
      <c r="C747" s="646"/>
      <c r="D747" s="647"/>
      <c r="E747" s="648"/>
      <c r="F747" s="649"/>
      <c r="G747" s="254"/>
    </row>
    <row r="748" spans="1:7">
      <c r="A748" s="650" t="s">
        <v>280</v>
      </c>
      <c r="B748" s="651"/>
      <c r="C748" s="651"/>
      <c r="D748" s="652"/>
      <c r="E748" s="653"/>
      <c r="F748" s="654"/>
      <c r="G748" s="254"/>
    </row>
    <row r="749" spans="1:7">
      <c r="A749" s="650" t="s">
        <v>281</v>
      </c>
      <c r="B749" s="651"/>
      <c r="C749" s="651"/>
      <c r="D749" s="652"/>
      <c r="E749" s="653"/>
      <c r="F749" s="654"/>
      <c r="G749" s="254"/>
    </row>
    <row r="750" spans="1:7">
      <c r="A750" s="655" t="s">
        <v>282</v>
      </c>
      <c r="B750" s="656"/>
      <c r="C750" s="656"/>
      <c r="D750" s="657"/>
      <c r="E750" s="654">
        <v>263915.5</v>
      </c>
      <c r="F750" s="654">
        <v>226360.5</v>
      </c>
      <c r="G750" s="254"/>
    </row>
    <row r="751" spans="1:7">
      <c r="A751" s="650" t="s">
        <v>283</v>
      </c>
      <c r="B751" s="651"/>
      <c r="C751" s="651"/>
      <c r="D751" s="652"/>
      <c r="E751" s="653"/>
      <c r="F751" s="654"/>
      <c r="G751" s="254"/>
    </row>
    <row r="752" spans="1:7">
      <c r="A752" s="658" t="s">
        <v>284</v>
      </c>
      <c r="B752" s="659"/>
      <c r="C752" s="659"/>
      <c r="D752" s="660"/>
      <c r="E752" s="653"/>
      <c r="F752" s="654"/>
      <c r="G752" s="254"/>
    </row>
    <row r="753" spans="1:7">
      <c r="A753" s="658" t="s">
        <v>285</v>
      </c>
      <c r="B753" s="659"/>
      <c r="C753" s="659"/>
      <c r="D753" s="660"/>
      <c r="E753" s="653"/>
      <c r="F753" s="654"/>
      <c r="G753" s="254"/>
    </row>
    <row r="754" spans="1:7" ht="14.25" thickBot="1">
      <c r="A754" s="661" t="s">
        <v>286</v>
      </c>
      <c r="B754" s="662"/>
      <c r="C754" s="662"/>
      <c r="D754" s="663"/>
      <c r="E754" s="664">
        <v>1812.3</v>
      </c>
      <c r="F754" s="664">
        <v>1104.5999999999999</v>
      </c>
      <c r="G754" s="254"/>
    </row>
    <row r="755" spans="1:7" ht="14.25" thickBot="1">
      <c r="A755" s="640" t="s">
        <v>287</v>
      </c>
      <c r="B755" s="641"/>
      <c r="C755" s="641"/>
      <c r="D755" s="642"/>
      <c r="E755" s="665">
        <v>480.76</v>
      </c>
      <c r="F755" s="665">
        <v>-111.95</v>
      </c>
      <c r="G755" s="644"/>
    </row>
    <row r="756" spans="1:7" ht="14.25" thickBot="1">
      <c r="A756" s="666" t="s">
        <v>288</v>
      </c>
      <c r="B756" s="667"/>
      <c r="C756" s="667"/>
      <c r="D756" s="668"/>
      <c r="E756" s="669"/>
      <c r="F756" s="670"/>
      <c r="G756" s="644"/>
    </row>
    <row r="757" spans="1:7" ht="14.25" thickBot="1">
      <c r="A757" s="666" t="s">
        <v>289</v>
      </c>
      <c r="B757" s="667"/>
      <c r="C757" s="667"/>
      <c r="D757" s="668"/>
      <c r="E757" s="671"/>
      <c r="F757" s="665"/>
      <c r="G757" s="644"/>
    </row>
    <row r="758" spans="1:7" ht="14.25" thickBot="1">
      <c r="A758" s="666" t="s">
        <v>290</v>
      </c>
      <c r="B758" s="667"/>
      <c r="C758" s="667"/>
      <c r="D758" s="668"/>
      <c r="E758" s="671"/>
      <c r="F758" s="665"/>
      <c r="G758" s="644"/>
    </row>
    <row r="759" spans="1:7" ht="14.25" thickBot="1">
      <c r="A759" s="666" t="s">
        <v>291</v>
      </c>
      <c r="B759" s="667"/>
      <c r="C759" s="667"/>
      <c r="D759" s="668"/>
      <c r="E759" s="643">
        <f>E760+E768+E771+E774</f>
        <v>0</v>
      </c>
      <c r="F759" s="643">
        <f>F760+F768+F771+F774</f>
        <v>0</v>
      </c>
      <c r="G759" s="644"/>
    </row>
    <row r="760" spans="1:7">
      <c r="A760" s="645" t="s">
        <v>292</v>
      </c>
      <c r="B760" s="646"/>
      <c r="C760" s="646"/>
      <c r="D760" s="647"/>
      <c r="E760" s="672">
        <f>SUM(E761:E767)</f>
        <v>0</v>
      </c>
      <c r="F760" s="672">
        <f>SUM(F761:F767)</f>
        <v>0</v>
      </c>
      <c r="G760" s="254"/>
    </row>
    <row r="761" spans="1:7">
      <c r="A761" s="673" t="s">
        <v>293</v>
      </c>
      <c r="B761" s="674"/>
      <c r="C761" s="674"/>
      <c r="D761" s="675"/>
      <c r="E761" s="676"/>
      <c r="F761" s="677"/>
      <c r="G761" s="678"/>
    </row>
    <row r="762" spans="1:7">
      <c r="A762" s="673" t="s">
        <v>294</v>
      </c>
      <c r="B762" s="674"/>
      <c r="C762" s="674"/>
      <c r="D762" s="675"/>
      <c r="E762" s="676"/>
      <c r="F762" s="677"/>
      <c r="G762" s="678"/>
    </row>
    <row r="763" spans="1:7">
      <c r="A763" s="673" t="s">
        <v>295</v>
      </c>
      <c r="B763" s="674"/>
      <c r="C763" s="674"/>
      <c r="D763" s="675"/>
      <c r="E763" s="676"/>
      <c r="F763" s="677"/>
      <c r="G763" s="678"/>
    </row>
    <row r="764" spans="1:7">
      <c r="A764" s="673" t="s">
        <v>296</v>
      </c>
      <c r="B764" s="674"/>
      <c r="C764" s="674"/>
      <c r="D764" s="675"/>
      <c r="E764" s="676"/>
      <c r="F764" s="677"/>
      <c r="G764" s="678"/>
    </row>
    <row r="765" spans="1:7">
      <c r="A765" s="673" t="s">
        <v>297</v>
      </c>
      <c r="B765" s="674"/>
      <c r="C765" s="674"/>
      <c r="D765" s="675"/>
      <c r="E765" s="676"/>
      <c r="F765" s="677"/>
      <c r="G765" s="678"/>
    </row>
    <row r="766" spans="1:7">
      <c r="A766" s="673" t="s">
        <v>298</v>
      </c>
      <c r="B766" s="674"/>
      <c r="C766" s="674"/>
      <c r="D766" s="675"/>
      <c r="E766" s="676"/>
      <c r="F766" s="677"/>
      <c r="G766" s="678"/>
    </row>
    <row r="767" spans="1:7">
      <c r="A767" s="673" t="s">
        <v>299</v>
      </c>
      <c r="B767" s="674"/>
      <c r="C767" s="674"/>
      <c r="D767" s="675"/>
      <c r="E767" s="676"/>
      <c r="F767" s="677"/>
      <c r="G767" s="678"/>
    </row>
    <row r="768" spans="1:7">
      <c r="A768" s="658" t="s">
        <v>300</v>
      </c>
      <c r="B768" s="659"/>
      <c r="C768" s="659"/>
      <c r="D768" s="660"/>
      <c r="E768" s="679">
        <f>SUM(E769:E770)</f>
        <v>0</v>
      </c>
      <c r="F768" s="679">
        <f>SUM(F769:F770)</f>
        <v>0</v>
      </c>
      <c r="G768" s="254"/>
    </row>
    <row r="769" spans="1:7">
      <c r="A769" s="673" t="s">
        <v>301</v>
      </c>
      <c r="B769" s="674"/>
      <c r="C769" s="674"/>
      <c r="D769" s="675"/>
      <c r="E769" s="676"/>
      <c r="F769" s="677"/>
      <c r="G769" s="678"/>
    </row>
    <row r="770" spans="1:7">
      <c r="A770" s="673" t="s">
        <v>302</v>
      </c>
      <c r="B770" s="674"/>
      <c r="C770" s="674"/>
      <c r="D770" s="675"/>
      <c r="E770" s="676"/>
      <c r="F770" s="677"/>
      <c r="G770" s="678"/>
    </row>
    <row r="771" spans="1:7">
      <c r="A771" s="650" t="s">
        <v>303</v>
      </c>
      <c r="B771" s="651"/>
      <c r="C771" s="651"/>
      <c r="D771" s="652"/>
      <c r="E771" s="679">
        <f>SUM(E772:E773)</f>
        <v>0</v>
      </c>
      <c r="F771" s="679">
        <f>SUM(F772:F773)</f>
        <v>0</v>
      </c>
      <c r="G771" s="254"/>
    </row>
    <row r="772" spans="1:7">
      <c r="A772" s="673" t="s">
        <v>304</v>
      </c>
      <c r="B772" s="674"/>
      <c r="C772" s="674"/>
      <c r="D772" s="675"/>
      <c r="E772" s="676"/>
      <c r="F772" s="677"/>
      <c r="G772" s="678"/>
    </row>
    <row r="773" spans="1:7">
      <c r="A773" s="673" t="s">
        <v>305</v>
      </c>
      <c r="B773" s="674"/>
      <c r="C773" s="674"/>
      <c r="D773" s="675"/>
      <c r="E773" s="676"/>
      <c r="F773" s="677"/>
      <c r="G773" s="678"/>
    </row>
    <row r="774" spans="1:7">
      <c r="A774" s="650" t="s">
        <v>306</v>
      </c>
      <c r="B774" s="651"/>
      <c r="C774" s="651"/>
      <c r="D774" s="652"/>
      <c r="E774" s="679">
        <f>SUM(E775:E788)</f>
        <v>0</v>
      </c>
      <c r="F774" s="679">
        <f>SUM(F775:F788)</f>
        <v>0</v>
      </c>
      <c r="G774" s="254"/>
    </row>
    <row r="775" spans="1:7">
      <c r="A775" s="673" t="s">
        <v>307</v>
      </c>
      <c r="B775" s="674"/>
      <c r="C775" s="674"/>
      <c r="D775" s="675"/>
      <c r="E775" s="653"/>
      <c r="F775" s="654"/>
      <c r="G775" s="254"/>
    </row>
    <row r="776" spans="1:7">
      <c r="A776" s="673" t="s">
        <v>308</v>
      </c>
      <c r="B776" s="674"/>
      <c r="C776" s="674"/>
      <c r="D776" s="675"/>
      <c r="E776" s="653"/>
      <c r="F776" s="654"/>
      <c r="G776" s="254"/>
    </row>
    <row r="777" spans="1:7">
      <c r="A777" s="673" t="s">
        <v>309</v>
      </c>
      <c r="B777" s="674"/>
      <c r="C777" s="674"/>
      <c r="D777" s="675"/>
      <c r="E777" s="653"/>
      <c r="F777" s="654"/>
      <c r="G777" s="254"/>
    </row>
    <row r="778" spans="1:7">
      <c r="A778" s="673" t="s">
        <v>310</v>
      </c>
      <c r="B778" s="674"/>
      <c r="C778" s="674"/>
      <c r="D778" s="675"/>
      <c r="E778" s="653"/>
      <c r="F778" s="654"/>
      <c r="G778" s="254"/>
    </row>
    <row r="779" spans="1:7">
      <c r="A779" s="673" t="s">
        <v>311</v>
      </c>
      <c r="B779" s="674"/>
      <c r="C779" s="674"/>
      <c r="D779" s="675"/>
      <c r="E779" s="653"/>
      <c r="F779" s="654"/>
      <c r="G779" s="254"/>
    </row>
    <row r="780" spans="1:7">
      <c r="A780" s="673" t="s">
        <v>312</v>
      </c>
      <c r="B780" s="674"/>
      <c r="C780" s="674"/>
      <c r="D780" s="675"/>
      <c r="E780" s="653"/>
      <c r="F780" s="654"/>
      <c r="G780" s="254"/>
    </row>
    <row r="781" spans="1:7">
      <c r="A781" s="673" t="s">
        <v>313</v>
      </c>
      <c r="B781" s="674"/>
      <c r="C781" s="674"/>
      <c r="D781" s="675"/>
      <c r="E781" s="653"/>
      <c r="F781" s="654"/>
      <c r="G781" s="254"/>
    </row>
    <row r="782" spans="1:7">
      <c r="A782" s="673" t="s">
        <v>314</v>
      </c>
      <c r="B782" s="674"/>
      <c r="C782" s="674"/>
      <c r="D782" s="675"/>
      <c r="E782" s="653"/>
      <c r="F782" s="654"/>
      <c r="G782" s="254"/>
    </row>
    <row r="783" spans="1:7">
      <c r="A783" s="673" t="s">
        <v>315</v>
      </c>
      <c r="B783" s="674"/>
      <c r="C783" s="674"/>
      <c r="D783" s="675"/>
      <c r="E783" s="653"/>
      <c r="F783" s="654"/>
      <c r="G783" s="254"/>
    </row>
    <row r="784" spans="1:7">
      <c r="A784" s="680" t="s">
        <v>316</v>
      </c>
      <c r="B784" s="681"/>
      <c r="C784" s="681"/>
      <c r="D784" s="682"/>
      <c r="E784" s="653"/>
      <c r="F784" s="654"/>
      <c r="G784" s="254"/>
    </row>
    <row r="785" spans="1:7">
      <c r="A785" s="680" t="s">
        <v>317</v>
      </c>
      <c r="B785" s="681"/>
      <c r="C785" s="681"/>
      <c r="D785" s="682"/>
      <c r="E785" s="653"/>
      <c r="F785" s="654"/>
      <c r="G785" s="254"/>
    </row>
    <row r="786" spans="1:7">
      <c r="A786" s="680" t="s">
        <v>318</v>
      </c>
      <c r="B786" s="681"/>
      <c r="C786" s="681"/>
      <c r="D786" s="682"/>
      <c r="E786" s="653"/>
      <c r="F786" s="654"/>
      <c r="G786" s="254"/>
    </row>
    <row r="787" spans="1:7">
      <c r="A787" s="683" t="s">
        <v>319</v>
      </c>
      <c r="B787" s="684"/>
      <c r="C787" s="684"/>
      <c r="D787" s="685"/>
      <c r="E787" s="653"/>
      <c r="F787" s="654"/>
      <c r="G787" s="254"/>
    </row>
    <row r="788" spans="1:7" ht="14.25" thickBot="1">
      <c r="A788" s="686" t="s">
        <v>299</v>
      </c>
      <c r="B788" s="687"/>
      <c r="C788" s="687"/>
      <c r="D788" s="688"/>
      <c r="E788" s="653"/>
      <c r="F788" s="654"/>
      <c r="G788" s="254"/>
    </row>
    <row r="789" spans="1:7" ht="14.25" thickBot="1">
      <c r="A789" s="689" t="s">
        <v>320</v>
      </c>
      <c r="B789" s="690"/>
      <c r="C789" s="690"/>
      <c r="D789" s="691"/>
      <c r="E789" s="692">
        <f>SUM(E746+E755+E756+E757+E758+E759)</f>
        <v>266208.56</v>
      </c>
      <c r="F789" s="692">
        <f>SUM(F746+F755+F756+F757+F758+F759)</f>
        <v>227353.15</v>
      </c>
      <c r="G789" s="644"/>
    </row>
    <row r="790" spans="1:7">
      <c r="A790" s="693"/>
      <c r="B790" s="693"/>
      <c r="C790" s="693"/>
      <c r="D790" s="693"/>
      <c r="E790" s="693"/>
      <c r="F790" s="693"/>
      <c r="G790" s="644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5" customHeight="1">
      <c r="A793" s="694" t="s">
        <v>322</v>
      </c>
      <c r="B793" s="695"/>
      <c r="C793" s="696" t="s">
        <v>263</v>
      </c>
      <c r="D793" s="696" t="s">
        <v>264</v>
      </c>
    </row>
    <row r="794" spans="1:7" ht="15.75" customHeight="1" thickBot="1">
      <c r="A794" s="697"/>
      <c r="B794" s="698"/>
      <c r="C794" s="699"/>
      <c r="D794" s="699"/>
    </row>
    <row r="795" spans="1:7">
      <c r="A795" s="700" t="s">
        <v>323</v>
      </c>
      <c r="B795" s="701"/>
      <c r="C795" s="614">
        <v>16535.330000000002</v>
      </c>
      <c r="D795" s="614">
        <v>124303.91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1">
        <v>43112.41</v>
      </c>
      <c r="D797" s="232">
        <f>36901.72+2012</f>
        <v>38913.72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1648.11</v>
      </c>
      <c r="D800" s="232">
        <v>1789.15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61295.850000000006</v>
      </c>
      <c r="D805" s="705">
        <f>SUM(D795:D804)</f>
        <v>165006.78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622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649.62</v>
      </c>
      <c r="F843" s="729">
        <f>F844+F845+F846+F847+F848+F849+F850+F851+F852+F853</f>
        <v>653.23</v>
      </c>
    </row>
    <row r="844" spans="1:6">
      <c r="A844" s="734" t="s">
        <v>340</v>
      </c>
      <c r="B844" s="735"/>
      <c r="C844" s="735"/>
      <c r="D844" s="736"/>
      <c r="E844" s="715"/>
      <c r="F844" s="715"/>
    </row>
    <row r="845" spans="1:6">
      <c r="A845" s="737" t="s">
        <v>341</v>
      </c>
      <c r="B845" s="738"/>
      <c r="C845" s="738"/>
      <c r="D845" s="739"/>
      <c r="E845" s="622"/>
      <c r="F845" s="622"/>
    </row>
    <row r="846" spans="1:6">
      <c r="A846" s="737" t="s">
        <v>342</v>
      </c>
      <c r="B846" s="738"/>
      <c r="C846" s="738"/>
      <c r="D846" s="739"/>
      <c r="E846" s="622">
        <v>2</v>
      </c>
      <c r="F846" s="622"/>
    </row>
    <row r="847" spans="1:6">
      <c r="A847" s="737" t="s">
        <v>343</v>
      </c>
      <c r="B847" s="738"/>
      <c r="C847" s="738"/>
      <c r="D847" s="739"/>
      <c r="E847" s="622"/>
      <c r="F847" s="720"/>
    </row>
    <row r="848" spans="1:6">
      <c r="A848" s="737" t="s">
        <v>344</v>
      </c>
      <c r="B848" s="738"/>
      <c r="C848" s="738"/>
      <c r="D848" s="739"/>
      <c r="E848" s="622"/>
      <c r="F848" s="720"/>
    </row>
    <row r="849" spans="1:6">
      <c r="A849" s="737" t="s">
        <v>345</v>
      </c>
      <c r="B849" s="738"/>
      <c r="C849" s="738"/>
      <c r="D849" s="739"/>
      <c r="E849" s="740"/>
      <c r="F849" s="740">
        <v>120</v>
      </c>
    </row>
    <row r="850" spans="1:6">
      <c r="A850" s="737" t="s">
        <v>346</v>
      </c>
      <c r="B850" s="738"/>
      <c r="C850" s="738"/>
      <c r="D850" s="739"/>
      <c r="E850" s="741"/>
      <c r="F850" s="740"/>
    </row>
    <row r="851" spans="1:6" ht="25.9" customHeight="1">
      <c r="A851" s="717" t="s">
        <v>347</v>
      </c>
      <c r="B851" s="718"/>
      <c r="C851" s="718"/>
      <c r="D851" s="719"/>
      <c r="E851" s="622"/>
      <c r="F851" s="720"/>
    </row>
    <row r="852" spans="1:6" ht="54.6" customHeight="1">
      <c r="A852" s="717" t="s">
        <v>348</v>
      </c>
      <c r="B852" s="718"/>
      <c r="C852" s="718"/>
      <c r="D852" s="719"/>
      <c r="E852" s="741"/>
      <c r="F852" s="740"/>
    </row>
    <row r="853" spans="1:6" ht="53.45" customHeight="1" thickBot="1">
      <c r="A853" s="721" t="s">
        <v>349</v>
      </c>
      <c r="B853" s="722"/>
      <c r="C853" s="722"/>
      <c r="D853" s="723"/>
      <c r="E853" s="740">
        <v>647.62</v>
      </c>
      <c r="F853" s="740">
        <f>45.12+440.11+48</f>
        <v>533.23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649.62</v>
      </c>
      <c r="F854" s="413">
        <f>SUM(F838+F842+F843)</f>
        <v>653.23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132.65</v>
      </c>
      <c r="F882" s="606">
        <f>SUM(F883+F884+F888)</f>
        <v>1204.02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120</v>
      </c>
      <c r="F884" s="288">
        <f>SUM(F886:F887)</f>
        <v>1184.22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>
        <v>120</v>
      </c>
      <c r="F887" s="231">
        <v>1184.22</v>
      </c>
    </row>
    <row r="888" spans="1:6">
      <c r="A888" s="465" t="s">
        <v>359</v>
      </c>
      <c r="B888" s="755"/>
      <c r="C888" s="755"/>
      <c r="D888" s="466"/>
      <c r="E888" s="224">
        <f>E889+E890+E891+E892+E893</f>
        <v>12.65</v>
      </c>
      <c r="F888" s="224">
        <f>F889+F890+F891+F892+F893</f>
        <v>19.8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12.65</v>
      </c>
      <c r="F893" s="611">
        <f>16.84+2.96</f>
        <v>19.8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132.65</v>
      </c>
      <c r="F894" s="762">
        <f>SUM(F881+F882)</f>
        <v>1204.02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64.61</v>
      </c>
      <c r="F925" s="606">
        <f>SUM(F926:F927)</f>
        <v>180</v>
      </c>
    </row>
    <row r="926" spans="1:6" ht="22.5" customHeight="1">
      <c r="A926" s="774" t="s">
        <v>369</v>
      </c>
      <c r="B926" s="775"/>
      <c r="C926" s="775"/>
      <c r="D926" s="776"/>
      <c r="E926" s="378">
        <v>64.61</v>
      </c>
      <c r="F926" s="378">
        <v>180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23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>
        <v>23</v>
      </c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64.61</v>
      </c>
      <c r="F936" s="797">
        <f>SUM(F924+F925+F928)</f>
        <v>203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34.61</v>
      </c>
      <c r="F945" s="606">
        <f>SUM(F946:F951)</f>
        <v>192.4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>
        <v>23</v>
      </c>
      <c r="F948" s="237">
        <v>192.4</v>
      </c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>
        <v>11.61</v>
      </c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34.61</v>
      </c>
      <c r="F952" s="413">
        <f>SUM(F942+F945)</f>
        <v>192.4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45" customHeight="1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19">SUM(D973:D973)</f>
        <v>0</v>
      </c>
      <c r="E972" s="821">
        <f t="shared" si="19"/>
        <v>0</v>
      </c>
      <c r="F972" s="821">
        <f t="shared" si="19"/>
        <v>12047.88</v>
      </c>
    </row>
    <row r="973" spans="1:6">
      <c r="A973" s="822" t="s">
        <v>393</v>
      </c>
      <c r="B973" s="344"/>
      <c r="C973" s="289"/>
      <c r="D973" s="231"/>
      <c r="E973" s="230"/>
      <c r="F973" s="231">
        <v>12047.88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 t="s">
        <v>395</v>
      </c>
      <c r="B976" s="446"/>
      <c r="C976" s="289"/>
      <c r="D976" s="231"/>
      <c r="E976" s="230"/>
      <c r="F976" s="231"/>
    </row>
    <row r="977" spans="1:6" ht="14.25" thickBot="1">
      <c r="A977" s="824" t="s">
        <v>396</v>
      </c>
      <c r="B977" s="362"/>
      <c r="C977" s="825"/>
      <c r="D977" s="237"/>
      <c r="E977" s="236"/>
      <c r="F977" s="237"/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0">D972+D976+D977</f>
        <v>0</v>
      </c>
      <c r="E978" s="828">
        <f t="shared" si="20"/>
        <v>0</v>
      </c>
      <c r="F978" s="828">
        <f t="shared" si="20"/>
        <v>12047.88</v>
      </c>
    </row>
    <row r="981" spans="1:6" ht="30" customHeight="1">
      <c r="A981" s="206" t="s">
        <v>397</v>
      </c>
      <c r="B981" s="206"/>
      <c r="C981" s="206"/>
      <c r="D981" s="206"/>
      <c r="E981" s="829"/>
      <c r="F981" s="829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0"/>
      <c r="C986" s="831">
        <v>26</v>
      </c>
      <c r="D986" s="832">
        <v>25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3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408</v>
      </c>
      <c r="B994" s="231"/>
      <c r="C994" s="231"/>
      <c r="D994" s="230"/>
      <c r="E994" s="231"/>
    </row>
    <row r="995" spans="1:5">
      <c r="A995" s="834" t="s">
        <v>409</v>
      </c>
      <c r="B995" s="231"/>
      <c r="C995" s="231"/>
      <c r="D995" s="230"/>
      <c r="E995" s="231"/>
    </row>
    <row r="996" spans="1:5">
      <c r="A996" s="834" t="s">
        <v>410</v>
      </c>
      <c r="B996" s="231"/>
      <c r="C996" s="231"/>
      <c r="D996" s="230"/>
      <c r="E996" s="231"/>
    </row>
    <row r="997" spans="1:5">
      <c r="A997" s="834" t="s">
        <v>411</v>
      </c>
      <c r="B997" s="231"/>
      <c r="C997" s="231"/>
      <c r="D997" s="230"/>
      <c r="E997" s="231"/>
    </row>
    <row r="998" spans="1:5">
      <c r="A998" s="834" t="s">
        <v>412</v>
      </c>
      <c r="B998" s="231"/>
      <c r="C998" s="231"/>
      <c r="D998" s="230"/>
      <c r="E998" s="231"/>
    </row>
    <row r="999" spans="1:5" ht="14.25" thickBot="1">
      <c r="A999" s="835" t="s">
        <v>413</v>
      </c>
      <c r="B999" s="611"/>
      <c r="C999" s="611"/>
      <c r="D999" s="836"/>
      <c r="E999" s="611"/>
    </row>
    <row r="1010" spans="1:5" ht="14.25">
      <c r="A1010" s="573" t="s">
        <v>414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403</v>
      </c>
      <c r="B1012" s="839" t="s">
        <v>404</v>
      </c>
      <c r="C1012" s="839" t="s">
        <v>151</v>
      </c>
      <c r="D1012" s="840" t="s">
        <v>415</v>
      </c>
      <c r="E1012" s="841" t="s">
        <v>406</v>
      </c>
    </row>
    <row r="1013" spans="1:5">
      <c r="A1013" s="833" t="s">
        <v>80</v>
      </c>
      <c r="B1013" s="246" t="s">
        <v>407</v>
      </c>
      <c r="C1013" s="246">
        <v>0</v>
      </c>
      <c r="D1013" s="247" t="s">
        <v>407</v>
      </c>
      <c r="E1013" s="246" t="s">
        <v>407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408</v>
      </c>
      <c r="B1015" s="231"/>
      <c r="C1015" s="231"/>
      <c r="D1015" s="230"/>
      <c r="E1015" s="231"/>
    </row>
    <row r="1016" spans="1:5">
      <c r="A1016" s="834" t="s">
        <v>409</v>
      </c>
      <c r="B1016" s="231"/>
      <c r="C1016" s="231"/>
      <c r="D1016" s="230"/>
      <c r="E1016" s="231"/>
    </row>
    <row r="1017" spans="1:5">
      <c r="A1017" s="834" t="s">
        <v>410</v>
      </c>
      <c r="B1017" s="231"/>
      <c r="C1017" s="231"/>
      <c r="D1017" s="230"/>
      <c r="E1017" s="231"/>
    </row>
    <row r="1018" spans="1:5">
      <c r="A1018" s="834" t="s">
        <v>411</v>
      </c>
      <c r="B1018" s="231"/>
      <c r="C1018" s="231"/>
      <c r="D1018" s="230"/>
      <c r="E1018" s="231"/>
    </row>
    <row r="1019" spans="1:5">
      <c r="A1019" s="834" t="s">
        <v>412</v>
      </c>
      <c r="B1019" s="231"/>
      <c r="C1019" s="231"/>
      <c r="D1019" s="230"/>
      <c r="E1019" s="231"/>
    </row>
    <row r="1020" spans="1:5" ht="14.25" thickBot="1">
      <c r="A1020" s="835" t="s">
        <v>413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416</v>
      </c>
      <c r="B1029" s="845"/>
      <c r="C1029" s="843">
        <v>45733</v>
      </c>
      <c r="D1029" s="843"/>
      <c r="E1029" s="845"/>
      <c r="F1029" s="844" t="s">
        <v>417</v>
      </c>
      <c r="G1029" s="844"/>
    </row>
    <row r="1030" spans="1:7" ht="15">
      <c r="A1030" s="845" t="s">
        <v>418</v>
      </c>
      <c r="B1030" s="335"/>
      <c r="C1030" s="844" t="s">
        <v>419</v>
      </c>
      <c r="D1030" s="846"/>
      <c r="E1030" s="845"/>
      <c r="F1030" s="844" t="s">
        <v>420</v>
      </c>
      <c r="G1030" s="844"/>
    </row>
  </sheetData>
  <sheetProtection algorithmName="SHA-512" hashValue="RMkStxbI4/G+lGjItWiYDSB7oqTTbuomTWnMvmqikcetJwi2FMLTSQppk+4+iK9PfvPII7T9Y5xobuR7f9FbFQ==" saltValue="JfkHUxogQ7OMtlpm8bR0mw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172 im. Danuty Wawiłow, ul.Żytnia 71, 01-149 Warszawa
Informacja dodatkowa do sprawozdania finansowego za rok obrotowy zakończony 31 grudnia 2024 r.
II. Dodatkowe informacje i objaśnienia</oddHeader>
  </headerFooter>
  <rowBreaks count="22" manualBreakCount="22">
    <brk id="45" max="16383" man="1"/>
    <brk id="90" max="16383" man="1"/>
    <brk id="125" max="16383" man="1"/>
    <brk id="167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2025-04-17T07:41:47Z</dcterms:created>
  <dcterms:modified xsi:type="dcterms:W3CDTF">2025-04-17T07:42:04Z</dcterms:modified>
</cp:coreProperties>
</file>