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58 - Sprawozdanie finansowe za rok 2024\"/>
    </mc:Choice>
  </mc:AlternateContent>
  <xr:revisionPtr revIDLastSave="0" documentId="8_{CFE2DAEB-DD60-4E94-8398-04C5399CFE19}" xr6:coauthVersionLast="47" xr6:coauthVersionMax="47" xr10:uidLastSave="{00000000-0000-0000-0000-000000000000}"/>
  <bookViews>
    <workbookView xWindow="-120" yWindow="-120" windowWidth="29040" windowHeight="15720" xr2:uid="{028BD205-76DD-489E-8992-F1F619D86CAC}"/>
  </bookViews>
  <sheets>
    <sheet name="P58" sheetId="1" r:id="rId1"/>
  </sheets>
  <definedNames>
    <definedName name="Z_04BEDF74_4111_4B5B_ADB5_B0A9030B315C_.wvu.Rows" localSheetId="0" hidden="1">'P58'!$688:$690</definedName>
    <definedName name="Z_458B9ADE_0BED_44C2_9C10_760F25A39536_.wvu.Rows" localSheetId="0" hidden="1">'P58'!$688:$690</definedName>
    <definedName name="Z_57997B8B_8AF7_44C4_AADF_D318E16FFE31_.wvu.Rows" localSheetId="0" hidden="1">'P58'!$688:$690</definedName>
    <definedName name="Z_7DB072DC_6606_44A8_9D2A_300005037070_.wvu.Rows" localSheetId="0" hidden="1">'P58'!$688:$690</definedName>
    <definedName name="Z_C6328CF1_542F_4DB0_9C5D_712E5A57423B_.wvu.Rows" localSheetId="0" hidden="1">'P58'!$688:$690</definedName>
    <definedName name="Z_D6BC9822_E5C6_4C81_9463_5FEC6512BC1E_.wvu.Rows" localSheetId="0" hidden="1">'P58'!$688:$690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50" i="1"/>
  <c r="F746" i="1"/>
  <c r="E746" i="1"/>
  <c r="C692" i="1"/>
  <c r="B692" i="1"/>
  <c r="C686" i="1"/>
  <c r="C685" i="1" s="1"/>
  <c r="B686" i="1"/>
  <c r="B685" i="1" s="1"/>
  <c r="C682" i="1"/>
  <c r="B682" i="1"/>
  <c r="C677" i="1"/>
  <c r="B677" i="1"/>
  <c r="C590" i="1"/>
  <c r="D582" i="1"/>
  <c r="D581" i="1" s="1"/>
  <c r="D590" i="1" s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83" i="1" s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E107" i="1"/>
  <c r="E106" i="1"/>
  <c r="E105" i="1"/>
  <c r="D103" i="1"/>
  <c r="C103" i="1"/>
  <c r="B103" i="1"/>
  <c r="B110" i="1" s="1"/>
  <c r="E102" i="1"/>
  <c r="E101" i="1"/>
  <c r="E100" i="1"/>
  <c r="E99" i="1"/>
  <c r="D99" i="1"/>
  <c r="C99" i="1"/>
  <c r="B99" i="1"/>
  <c r="E98" i="1"/>
  <c r="E96" i="1" s="1"/>
  <c r="E97" i="1"/>
  <c r="D96" i="1"/>
  <c r="C96" i="1"/>
  <c r="B96" i="1"/>
  <c r="E95" i="1"/>
  <c r="E109" i="1" s="1"/>
  <c r="C73" i="1"/>
  <c r="C68" i="1"/>
  <c r="C65" i="1"/>
  <c r="C62" i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B29" i="1"/>
  <c r="I28" i="1"/>
  <c r="E27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G22" i="1"/>
  <c r="F22" i="1"/>
  <c r="F29" i="1" s="1"/>
  <c r="E22" i="1"/>
  <c r="D22" i="1"/>
  <c r="C22" i="1"/>
  <c r="B22" i="1"/>
  <c r="I21" i="1"/>
  <c r="I36" i="1" s="1"/>
  <c r="H19" i="1"/>
  <c r="H37" i="1" s="1"/>
  <c r="I18" i="1"/>
  <c r="G17" i="1"/>
  <c r="G27" i="1" s="1"/>
  <c r="E17" i="1"/>
  <c r="H16" i="1"/>
  <c r="E16" i="1"/>
  <c r="D16" i="1"/>
  <c r="D19" i="1" s="1"/>
  <c r="D37" i="1" s="1"/>
  <c r="C16" i="1"/>
  <c r="C19" i="1" s="1"/>
  <c r="B16" i="1"/>
  <c r="B19" i="1" s="1"/>
  <c r="I15" i="1"/>
  <c r="I14" i="1"/>
  <c r="I13" i="1"/>
  <c r="I12" i="1"/>
  <c r="H12" i="1"/>
  <c r="G12" i="1"/>
  <c r="F12" i="1"/>
  <c r="F19" i="1" s="1"/>
  <c r="E12" i="1"/>
  <c r="E19" i="1" s="1"/>
  <c r="E37" i="1" s="1"/>
  <c r="D12" i="1"/>
  <c r="C12" i="1"/>
  <c r="B12" i="1"/>
  <c r="I11" i="1"/>
  <c r="G26" i="1" l="1"/>
  <c r="I27" i="1"/>
  <c r="I26" i="1" s="1"/>
  <c r="I29" i="1" s="1"/>
  <c r="G29" i="1"/>
  <c r="I559" i="1"/>
  <c r="F37" i="1"/>
  <c r="C37" i="1"/>
  <c r="I17" i="1"/>
  <c r="I16" i="1" s="1"/>
  <c r="I19" i="1" s="1"/>
  <c r="I37" i="1" s="1"/>
  <c r="E103" i="1"/>
  <c r="E110" i="1" s="1"/>
  <c r="G16" i="1"/>
  <c r="G19" i="1" s="1"/>
  <c r="I557" i="1"/>
  <c r="G37" i="1" l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<sst xmlns="http://schemas.openxmlformats.org/spreadsheetml/2006/main" count="643" uniqueCount="421">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</sst>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7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12" xfId="0" applyNumberFormat="1" applyFont="1" applyBorder="1" applyAlignment="1" applyProtection="1">
      <alignment vertical="center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3" fillId="0" borderId="7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AD17FBED-8418-4FCE-8032-B660E8D8B6E2}"/>
    <cellStyle name="Normalny" xfId="0" builtinId="0"/>
    <cellStyle name="Normalny 2" xfId="4" xr:uid="{66555516-4C8A-4D65-B47F-89D2F9F8490D}"/>
    <cellStyle name="Normalny 3" xfId="5" xr:uid="{E20313A5-5205-46D5-A333-BF17607C34E7}"/>
    <cellStyle name="Normalny_dzielnice termin spr." xfId="2" xr:uid="{2D323ECE-0665-4490-A15A-5A628C0757A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89830-6D98-4450-9024-1EA8B8809BBD}">
  <sheetPr>
    <tabColor rgb="FF92D050"/>
  </sheetPr>
  <dimension ref="A2:J1030"/>
  <sheetViews>
    <sheetView tabSelected="1" view="pageLayout" topLeftCell="A1009" zoomScale="90" zoomScaleNormal="100" zoomScalePageLayoutView="90" workbookViewId="0">
      <selection activeCell="B454" sqref="B454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1695200.74</v>
      </c>
      <c r="E11" s="39">
        <v>234021.1</v>
      </c>
      <c r="F11" s="39">
        <v>0</v>
      </c>
      <c r="G11" s="39">
        <v>336518.63</v>
      </c>
      <c r="H11" s="39">
        <v>0</v>
      </c>
      <c r="I11" s="40">
        <f>SUM(B11:H11)</f>
        <v>2265740.4700000002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2979.06</v>
      </c>
      <c r="F12" s="42">
        <f t="shared" si="0"/>
        <v>0</v>
      </c>
      <c r="G12" s="42">
        <f t="shared" si="0"/>
        <v>0</v>
      </c>
      <c r="H12" s="42">
        <f t="shared" si="0"/>
        <v>0</v>
      </c>
      <c r="I12" s="40">
        <f t="shared" si="0"/>
        <v>2979.06</v>
      </c>
    </row>
    <row r="13" spans="1:10">
      <c r="A13" s="43" t="s">
        <v>16</v>
      </c>
      <c r="B13" s="44"/>
      <c r="C13" s="44"/>
      <c r="D13" s="44"/>
      <c r="E13" s="45">
        <v>2979.06</v>
      </c>
      <c r="F13" s="45"/>
      <c r="G13" s="45"/>
      <c r="H13" s="45">
        <v>0</v>
      </c>
      <c r="I13" s="46">
        <f>SUM(B13:H13)</f>
        <v>2979.06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>
        <v>0</v>
      </c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>
        <v>0</v>
      </c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4563.95</v>
      </c>
      <c r="F16" s="42">
        <v>0</v>
      </c>
      <c r="G16" s="42">
        <f t="shared" si="1"/>
        <v>7165.06</v>
      </c>
      <c r="H16" s="42">
        <f t="shared" si="1"/>
        <v>0</v>
      </c>
      <c r="I16" s="40">
        <f t="shared" si="1"/>
        <v>11729.01</v>
      </c>
    </row>
    <row r="17" spans="1:9">
      <c r="A17" s="43" t="s">
        <v>20</v>
      </c>
      <c r="B17" s="44"/>
      <c r="C17" s="44"/>
      <c r="D17" s="44"/>
      <c r="E17" s="45">
        <f>3648.95+915</f>
        <v>4563.95</v>
      </c>
      <c r="F17" s="45"/>
      <c r="G17" s="45">
        <f>7165.06</f>
        <v>7165.06</v>
      </c>
      <c r="H17" s="44">
        <v>0</v>
      </c>
      <c r="I17" s="46">
        <f>SUM(B17:H17)</f>
        <v>11729.01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>
        <v>0</v>
      </c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1695200.74</v>
      </c>
      <c r="E19" s="42">
        <f t="shared" si="2"/>
        <v>232436.21</v>
      </c>
      <c r="F19" s="42">
        <f t="shared" si="2"/>
        <v>0</v>
      </c>
      <c r="G19" s="42">
        <f t="shared" si="2"/>
        <v>329353.57</v>
      </c>
      <c r="H19" s="42">
        <f t="shared" si="2"/>
        <v>0</v>
      </c>
      <c r="I19" s="40">
        <f t="shared" si="2"/>
        <v>2256990.5200000005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1347341.35</v>
      </c>
      <c r="E21" s="39">
        <v>234021.1</v>
      </c>
      <c r="F21" s="39">
        <v>0</v>
      </c>
      <c r="G21" s="39">
        <v>336518.63</v>
      </c>
      <c r="H21" s="39">
        <v>0</v>
      </c>
      <c r="I21" s="40">
        <f>SUM(B21:H21)</f>
        <v>1917881.08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13951.29</v>
      </c>
      <c r="E22" s="42">
        <f t="shared" si="3"/>
        <v>2979.06</v>
      </c>
      <c r="F22" s="42">
        <f t="shared" si="3"/>
        <v>0</v>
      </c>
      <c r="G22" s="42">
        <f t="shared" si="3"/>
        <v>0</v>
      </c>
      <c r="H22" s="42">
        <f t="shared" si="3"/>
        <v>0</v>
      </c>
      <c r="I22" s="40">
        <f t="shared" si="3"/>
        <v>16930.350000000002</v>
      </c>
    </row>
    <row r="23" spans="1:9">
      <c r="A23" s="43" t="s">
        <v>23</v>
      </c>
      <c r="B23" s="45"/>
      <c r="C23" s="45"/>
      <c r="D23" s="45">
        <v>13951.29</v>
      </c>
      <c r="E23" s="45"/>
      <c r="F23" s="45"/>
      <c r="G23" s="45"/>
      <c r="H23" s="44">
        <v>0</v>
      </c>
      <c r="I23" s="46">
        <f t="shared" ref="I23:I28" si="4">SUM(B23:H23)</f>
        <v>13951.29</v>
      </c>
    </row>
    <row r="24" spans="1:9">
      <c r="A24" s="43" t="s">
        <v>17</v>
      </c>
      <c r="B24" s="44"/>
      <c r="C24" s="44"/>
      <c r="D24" s="45"/>
      <c r="E24" s="45">
        <v>2979.06</v>
      </c>
      <c r="F24" s="45"/>
      <c r="G24" s="45"/>
      <c r="H24" s="44">
        <v>0</v>
      </c>
      <c r="I24" s="46">
        <f t="shared" si="4"/>
        <v>2979.06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>
        <v>0</v>
      </c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4563.95</v>
      </c>
      <c r="F26" s="42">
        <f t="shared" si="5"/>
        <v>0</v>
      </c>
      <c r="G26" s="42">
        <f t="shared" si="5"/>
        <v>7165.06</v>
      </c>
      <c r="H26" s="42">
        <v>0</v>
      </c>
      <c r="I26" s="40">
        <f t="shared" si="5"/>
        <v>11729.01</v>
      </c>
    </row>
    <row r="27" spans="1:9">
      <c r="A27" s="43" t="s">
        <v>20</v>
      </c>
      <c r="B27" s="44"/>
      <c r="C27" s="44"/>
      <c r="D27" s="44"/>
      <c r="E27" s="45">
        <f>E17</f>
        <v>4563.95</v>
      </c>
      <c r="F27" s="45"/>
      <c r="G27" s="45">
        <f>G17</f>
        <v>7165.06</v>
      </c>
      <c r="H27" s="44">
        <v>0</v>
      </c>
      <c r="I27" s="46">
        <f t="shared" si="4"/>
        <v>11729.01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>
        <v>0</v>
      </c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1361292.6400000001</v>
      </c>
      <c r="E29" s="42">
        <f t="shared" si="6"/>
        <v>232436.21</v>
      </c>
      <c r="F29" s="42">
        <f t="shared" si="6"/>
        <v>0</v>
      </c>
      <c r="G29" s="42">
        <f t="shared" si="6"/>
        <v>329353.57</v>
      </c>
      <c r="H29" s="42">
        <f t="shared" si="6"/>
        <v>0</v>
      </c>
      <c r="I29" s="40">
        <f t="shared" si="6"/>
        <v>1923082.4200000002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>
        <v>0</v>
      </c>
      <c r="C31" s="39">
        <v>0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40">
        <f>SUM(B31:H31)</f>
        <v>0</v>
      </c>
    </row>
    <row r="32" spans="1:9">
      <c r="A32" s="43" t="s">
        <v>25</v>
      </c>
      <c r="B32" s="45"/>
      <c r="C32" s="45"/>
      <c r="D32" s="45">
        <v>0</v>
      </c>
      <c r="E32" s="45">
        <v>0</v>
      </c>
      <c r="F32" s="45">
        <v>0</v>
      </c>
      <c r="G32" s="45">
        <v>0</v>
      </c>
      <c r="H32" s="44">
        <v>0</v>
      </c>
      <c r="I32" s="46">
        <f>SUM(B32:H32)</f>
        <v>0</v>
      </c>
    </row>
    <row r="33" spans="1:9">
      <c r="A33" s="43" t="s">
        <v>26</v>
      </c>
      <c r="B33" s="47"/>
      <c r="C33" s="47"/>
      <c r="D33" s="47">
        <v>0</v>
      </c>
      <c r="E33" s="47">
        <v>0</v>
      </c>
      <c r="F33" s="47">
        <v>0</v>
      </c>
      <c r="G33" s="47">
        <v>0</v>
      </c>
      <c r="H33" s="48">
        <v>0</v>
      </c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347859.3899999999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347859.39000000013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333908.09999999986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333908.10000000033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4452.4399999999996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>
        <v>0</v>
      </c>
    </row>
    <row r="55" spans="1:3" ht="15">
      <c r="A55" s="80" t="s">
        <v>17</v>
      </c>
      <c r="B55" s="81"/>
      <c r="C55" s="82">
        <v>0</v>
      </c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>
        <v>0</v>
      </c>
    </row>
    <row r="58" spans="1:3" ht="15">
      <c r="A58" s="80" t="s">
        <v>17</v>
      </c>
      <c r="B58" s="81"/>
      <c r="C58" s="82">
        <v>0</v>
      </c>
    </row>
    <row r="59" spans="1:3" ht="15">
      <c r="A59" s="77" t="s">
        <v>21</v>
      </c>
      <c r="B59" s="78"/>
      <c r="C59" s="79">
        <f>C52+C53-C56</f>
        <v>4452.4399999999996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4452.4399999999996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>
        <v>0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>
        <v>0</v>
      </c>
    </row>
    <row r="67" spans="1:3" ht="15">
      <c r="A67" s="84" t="s">
        <v>17</v>
      </c>
      <c r="B67" s="85"/>
      <c r="C67" s="86">
        <v>0</v>
      </c>
    </row>
    <row r="68" spans="1:3" ht="15">
      <c r="A68" s="87" t="s">
        <v>21</v>
      </c>
      <c r="B68" s="88"/>
      <c r="C68" s="89">
        <f>C61+C62-C65</f>
        <v>4452.4399999999996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>
        <v>0</v>
      </c>
    </row>
    <row r="72" spans="1:3" ht="15">
      <c r="A72" s="80" t="s">
        <v>26</v>
      </c>
      <c r="B72" s="81"/>
      <c r="C72" s="82">
        <v>0</v>
      </c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v>0</v>
      </c>
    </row>
    <row r="76" spans="1:3" ht="15.75" thickBot="1">
      <c r="A76" s="96" t="s">
        <v>21</v>
      </c>
      <c r="B76" s="97"/>
      <c r="C76" s="98"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0">B138+B139-B140</f>
        <v>0</v>
      </c>
      <c r="C141" s="176">
        <f t="shared" si="10"/>
        <v>0</v>
      </c>
      <c r="D141" s="176">
        <f t="shared" si="10"/>
        <v>0</v>
      </c>
      <c r="E141" s="177">
        <f t="shared" si="10"/>
        <v>0</v>
      </c>
      <c r="F141" s="178">
        <f t="shared" si="10"/>
        <v>0</v>
      </c>
      <c r="G141" s="179">
        <f t="shared" si="10"/>
        <v>0</v>
      </c>
      <c r="H141" s="180">
        <f t="shared" si="10"/>
        <v>0</v>
      </c>
      <c r="I141" s="181">
        <f t="shared" si="10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48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1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1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1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1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1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1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1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1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2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2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2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2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2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2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2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2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2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2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2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2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2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2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2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2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2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2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>SUM(C332:C335)</f>
        <v>0</v>
      </c>
      <c r="D338" s="242">
        <f>SUM(D332:D335)</f>
        <v>0</v>
      </c>
      <c r="E338" s="242">
        <f>SUM(E332:E335)</f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237.78</v>
      </c>
      <c r="D458" s="435">
        <f>SUM(D459:D468)</f>
        <v>16.38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>
        <v>237.78</v>
      </c>
      <c r="D463" s="444">
        <v>16.38</v>
      </c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1187.71</v>
      </c>
      <c r="D469" s="413">
        <f>SUM(D470:D479)</f>
        <v>4220.12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>
        <v>2629.45</v>
      </c>
    </row>
    <row r="474" spans="1:4" ht="24.75" customHeight="1">
      <c r="A474" s="445" t="s">
        <v>192</v>
      </c>
      <c r="B474" s="446"/>
      <c r="C474" s="444">
        <v>1187.71</v>
      </c>
      <c r="D474" s="444">
        <v>1590.67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1425.49</v>
      </c>
      <c r="D480" s="297">
        <f>D458+D469</f>
        <v>4236.5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21044.43</v>
      </c>
      <c r="D523" s="480">
        <v>24834.35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3">SUM(B545:B547)</f>
        <v>0</v>
      </c>
      <c r="C544" s="503">
        <f t="shared" si="13"/>
        <v>0</v>
      </c>
      <c r="D544" s="503">
        <f t="shared" si="13"/>
        <v>0</v>
      </c>
      <c r="E544" s="503">
        <f>SUM(E545:E547)</f>
        <v>0</v>
      </c>
      <c r="F544" s="503">
        <f>SUM(F545:F547)</f>
        <v>0</v>
      </c>
      <c r="G544" s="503">
        <f>SUM(G545:G547)</f>
        <v>0</v>
      </c>
      <c r="H544" s="503">
        <f>SUM(H545:H547)</f>
        <v>0</v>
      </c>
      <c r="I544" s="504">
        <f t="shared" si="13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4">SUM(B549:B552)</f>
        <v>0</v>
      </c>
      <c r="C548" s="511">
        <f t="shared" si="14"/>
        <v>0</v>
      </c>
      <c r="D548" s="511">
        <f t="shared" si="14"/>
        <v>0</v>
      </c>
      <c r="E548" s="511">
        <f t="shared" si="14"/>
        <v>0</v>
      </c>
      <c r="F548" s="511">
        <f t="shared" si="14"/>
        <v>0</v>
      </c>
      <c r="G548" s="511">
        <f t="shared" si="14"/>
        <v>0</v>
      </c>
      <c r="H548" s="511">
        <f t="shared" si="14"/>
        <v>0</v>
      </c>
      <c r="I548" s="313">
        <f t="shared" si="14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 t="shared" ref="B553:I553" si="15">B543+B544-B548</f>
        <v>0</v>
      </c>
      <c r="C553" s="515">
        <f t="shared" si="15"/>
        <v>0</v>
      </c>
      <c r="D553" s="515">
        <f t="shared" si="15"/>
        <v>0</v>
      </c>
      <c r="E553" s="515">
        <f t="shared" si="15"/>
        <v>0</v>
      </c>
      <c r="F553" s="515">
        <f t="shared" si="15"/>
        <v>0</v>
      </c>
      <c r="G553" s="515">
        <f t="shared" si="15"/>
        <v>0</v>
      </c>
      <c r="H553" s="515">
        <f t="shared" si="15"/>
        <v>0</v>
      </c>
      <c r="I553" s="516">
        <f t="shared" si="15"/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6">C554+C555-C556</f>
        <v>0</v>
      </c>
      <c r="D557" s="541">
        <f t="shared" si="16"/>
        <v>0</v>
      </c>
      <c r="E557" s="531">
        <f t="shared" si="16"/>
        <v>0</v>
      </c>
      <c r="F557" s="539">
        <f t="shared" si="16"/>
        <v>0</v>
      </c>
      <c r="G557" s="542">
        <f t="shared" si="16"/>
        <v>0</v>
      </c>
      <c r="H557" s="541">
        <f t="shared" si="16"/>
        <v>0</v>
      </c>
      <c r="I557" s="531">
        <f t="shared" si="16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17">C543-C554</f>
        <v>0</v>
      </c>
      <c r="D558" s="544">
        <f t="shared" si="17"/>
        <v>0</v>
      </c>
      <c r="E558" s="544">
        <f t="shared" si="17"/>
        <v>0</v>
      </c>
      <c r="F558" s="544">
        <f t="shared" si="17"/>
        <v>0</v>
      </c>
      <c r="G558" s="544">
        <f t="shared" si="17"/>
        <v>0</v>
      </c>
      <c r="H558" s="544">
        <f t="shared" si="17"/>
        <v>0</v>
      </c>
      <c r="I558" s="544">
        <f t="shared" si="17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18">C553-C557</f>
        <v>0</v>
      </c>
      <c r="D559" s="544">
        <f t="shared" si="18"/>
        <v>0</v>
      </c>
      <c r="E559" s="544">
        <f t="shared" si="18"/>
        <v>0</v>
      </c>
      <c r="F559" s="544">
        <f t="shared" si="18"/>
        <v>0</v>
      </c>
      <c r="G559" s="544">
        <f t="shared" si="18"/>
        <v>0</v>
      </c>
      <c r="H559" s="544">
        <f t="shared" si="18"/>
        <v>0</v>
      </c>
      <c r="I559" s="544">
        <f t="shared" si="18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0</v>
      </c>
      <c r="D578" s="558">
        <v>170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450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>
        <v>0</v>
      </c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/>
      <c r="D588" s="346">
        <v>450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0</v>
      </c>
      <c r="D590" s="352">
        <f>SUM(D578+D579+D580+D581+D589)</f>
        <v>620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>
        <v>0</v>
      </c>
      <c r="C597" s="579">
        <v>0</v>
      </c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515865</v>
      </c>
      <c r="C685" s="606">
        <f>C686+C692</f>
        <v>384035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515865</v>
      </c>
      <c r="C692" s="621">
        <f>SUM(C694:C695)</f>
        <v>384035</v>
      </c>
    </row>
    <row r="693" spans="1:9">
      <c r="A693" s="617" t="s">
        <v>50</v>
      </c>
      <c r="B693" s="622"/>
      <c r="C693" s="622"/>
    </row>
    <row r="694" spans="1:9" ht="25.5">
      <c r="A694" s="623" t="s">
        <v>270</v>
      </c>
      <c r="B694" s="624"/>
      <c r="C694" s="625"/>
    </row>
    <row r="695" spans="1:9" ht="39" thickBot="1">
      <c r="A695" s="626" t="s">
        <v>271</v>
      </c>
      <c r="B695" s="627">
        <v>515865</v>
      </c>
      <c r="C695" s="627">
        <v>384035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8"/>
      <c r="B699" s="628"/>
      <c r="C699" s="628"/>
      <c r="D699" s="628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9"/>
      <c r="C700" s="629"/>
      <c r="D700" s="629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30" t="s">
        <v>274</v>
      </c>
    </row>
    <row r="702" spans="1:9" ht="20.25" customHeight="1" thickBot="1">
      <c r="A702" s="631"/>
      <c r="B702" s="632"/>
      <c r="C702" s="631"/>
      <c r="D702" s="633"/>
      <c r="E702" s="634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5" t="s">
        <v>277</v>
      </c>
      <c r="B745" s="636"/>
      <c r="C745" s="636"/>
      <c r="D745" s="637"/>
      <c r="E745" s="638" t="s">
        <v>263</v>
      </c>
      <c r="F745" s="639" t="s">
        <v>264</v>
      </c>
      <c r="G745" s="640"/>
    </row>
    <row r="746" spans="1:7" ht="14.25" customHeight="1" thickBot="1">
      <c r="A746" s="641" t="s">
        <v>278</v>
      </c>
      <c r="B746" s="642"/>
      <c r="C746" s="642"/>
      <c r="D746" s="643"/>
      <c r="E746" s="644">
        <f>SUM(E747:E754)</f>
        <v>223763.04</v>
      </c>
      <c r="F746" s="644">
        <f>SUM(F747:F754)</f>
        <v>218728.47999999998</v>
      </c>
      <c r="G746" s="645"/>
    </row>
    <row r="747" spans="1:7">
      <c r="A747" s="646" t="s">
        <v>279</v>
      </c>
      <c r="B747" s="647"/>
      <c r="C747" s="647"/>
      <c r="D747" s="648"/>
      <c r="E747" s="649">
        <v>6243.84</v>
      </c>
      <c r="F747" s="649">
        <v>6634.08</v>
      </c>
      <c r="G747" s="254"/>
    </row>
    <row r="748" spans="1:7">
      <c r="A748" s="650" t="s">
        <v>280</v>
      </c>
      <c r="B748" s="651"/>
      <c r="C748" s="651"/>
      <c r="D748" s="652"/>
      <c r="E748" s="653"/>
      <c r="F748" s="654"/>
      <c r="G748" s="254"/>
    </row>
    <row r="749" spans="1:7">
      <c r="A749" s="650" t="s">
        <v>281</v>
      </c>
      <c r="B749" s="651"/>
      <c r="C749" s="651"/>
      <c r="D749" s="652"/>
      <c r="E749" s="653"/>
      <c r="F749" s="654"/>
      <c r="G749" s="254"/>
    </row>
    <row r="750" spans="1:7">
      <c r="A750" s="655" t="s">
        <v>282</v>
      </c>
      <c r="B750" s="656"/>
      <c r="C750" s="656"/>
      <c r="D750" s="657"/>
      <c r="E750" s="654">
        <v>217507.20000000001</v>
      </c>
      <c r="F750" s="654">
        <f>212094.4-F754</f>
        <v>211866.4</v>
      </c>
      <c r="G750" s="254"/>
    </row>
    <row r="751" spans="1:7">
      <c r="A751" s="650" t="s">
        <v>283</v>
      </c>
      <c r="B751" s="651"/>
      <c r="C751" s="651"/>
      <c r="D751" s="652"/>
      <c r="E751" s="653"/>
      <c r="F751" s="654"/>
      <c r="G751" s="254"/>
    </row>
    <row r="752" spans="1:7">
      <c r="A752" s="658" t="s">
        <v>284</v>
      </c>
      <c r="B752" s="659"/>
      <c r="C752" s="659"/>
      <c r="D752" s="660"/>
      <c r="E752" s="653"/>
      <c r="F752" s="654"/>
      <c r="G752" s="254"/>
    </row>
    <row r="753" spans="1:7">
      <c r="A753" s="658" t="s">
        <v>285</v>
      </c>
      <c r="B753" s="659"/>
      <c r="C753" s="659"/>
      <c r="D753" s="660"/>
      <c r="E753" s="653"/>
      <c r="F753" s="654"/>
      <c r="G753" s="254"/>
    </row>
    <row r="754" spans="1:7" ht="14.25" thickBot="1">
      <c r="A754" s="661" t="s">
        <v>286</v>
      </c>
      <c r="B754" s="662"/>
      <c r="C754" s="662"/>
      <c r="D754" s="663"/>
      <c r="E754" s="664">
        <v>12</v>
      </c>
      <c r="F754" s="664">
        <v>228</v>
      </c>
      <c r="G754" s="254"/>
    </row>
    <row r="755" spans="1:7" ht="14.25" thickBot="1">
      <c r="A755" s="641" t="s">
        <v>287</v>
      </c>
      <c r="B755" s="642"/>
      <c r="C755" s="642"/>
      <c r="D755" s="643"/>
      <c r="E755" s="665">
        <v>1279.71</v>
      </c>
      <c r="F755" s="665">
        <v>2811.01</v>
      </c>
      <c r="G755" s="645"/>
    </row>
    <row r="756" spans="1:7" ht="14.25" thickBot="1">
      <c r="A756" s="666" t="s">
        <v>288</v>
      </c>
      <c r="B756" s="667"/>
      <c r="C756" s="667"/>
      <c r="D756" s="668"/>
      <c r="E756" s="669"/>
      <c r="F756" s="670"/>
      <c r="G756" s="645"/>
    </row>
    <row r="757" spans="1:7" ht="14.25" thickBot="1">
      <c r="A757" s="666" t="s">
        <v>289</v>
      </c>
      <c r="B757" s="667"/>
      <c r="C757" s="667"/>
      <c r="D757" s="668"/>
      <c r="E757" s="671"/>
      <c r="F757" s="665"/>
      <c r="G757" s="645"/>
    </row>
    <row r="758" spans="1:7" ht="14.25" thickBot="1">
      <c r="A758" s="666" t="s">
        <v>290</v>
      </c>
      <c r="B758" s="667"/>
      <c r="C758" s="667"/>
      <c r="D758" s="668"/>
      <c r="E758" s="671"/>
      <c r="F758" s="665"/>
      <c r="G758" s="645"/>
    </row>
    <row r="759" spans="1:7" ht="14.25" thickBot="1">
      <c r="A759" s="666" t="s">
        <v>291</v>
      </c>
      <c r="B759" s="667"/>
      <c r="C759" s="667"/>
      <c r="D759" s="668"/>
      <c r="E759" s="644">
        <f>E760+E768+E771+E774</f>
        <v>0</v>
      </c>
      <c r="F759" s="644">
        <f>F760+F768+F771+F774</f>
        <v>0</v>
      </c>
      <c r="G759" s="645"/>
    </row>
    <row r="760" spans="1:7">
      <c r="A760" s="646" t="s">
        <v>292</v>
      </c>
      <c r="B760" s="647"/>
      <c r="C760" s="647"/>
      <c r="D760" s="648"/>
      <c r="E760" s="672">
        <f>SUM(E761:E767)</f>
        <v>0</v>
      </c>
      <c r="F760" s="672">
        <f>SUM(F761:F767)</f>
        <v>0</v>
      </c>
      <c r="G760" s="254"/>
    </row>
    <row r="761" spans="1:7">
      <c r="A761" s="673" t="s">
        <v>293</v>
      </c>
      <c r="B761" s="674"/>
      <c r="C761" s="674"/>
      <c r="D761" s="675"/>
      <c r="E761" s="676"/>
      <c r="F761" s="677"/>
      <c r="G761" s="678"/>
    </row>
    <row r="762" spans="1:7">
      <c r="A762" s="673" t="s">
        <v>294</v>
      </c>
      <c r="B762" s="674"/>
      <c r="C762" s="674"/>
      <c r="D762" s="675"/>
      <c r="E762" s="676"/>
      <c r="F762" s="677"/>
      <c r="G762" s="678"/>
    </row>
    <row r="763" spans="1:7">
      <c r="A763" s="673" t="s">
        <v>295</v>
      </c>
      <c r="B763" s="674"/>
      <c r="C763" s="674"/>
      <c r="D763" s="675"/>
      <c r="E763" s="676"/>
      <c r="F763" s="677"/>
      <c r="G763" s="678"/>
    </row>
    <row r="764" spans="1:7">
      <c r="A764" s="673" t="s">
        <v>296</v>
      </c>
      <c r="B764" s="674"/>
      <c r="C764" s="674"/>
      <c r="D764" s="675"/>
      <c r="E764" s="676"/>
      <c r="F764" s="677"/>
      <c r="G764" s="678"/>
    </row>
    <row r="765" spans="1:7">
      <c r="A765" s="673" t="s">
        <v>297</v>
      </c>
      <c r="B765" s="674"/>
      <c r="C765" s="674"/>
      <c r="D765" s="675"/>
      <c r="E765" s="676"/>
      <c r="F765" s="677"/>
      <c r="G765" s="678"/>
    </row>
    <row r="766" spans="1:7">
      <c r="A766" s="673" t="s">
        <v>298</v>
      </c>
      <c r="B766" s="674"/>
      <c r="C766" s="674"/>
      <c r="D766" s="675"/>
      <c r="E766" s="676"/>
      <c r="F766" s="677"/>
      <c r="G766" s="678"/>
    </row>
    <row r="767" spans="1:7">
      <c r="A767" s="673" t="s">
        <v>299</v>
      </c>
      <c r="B767" s="674"/>
      <c r="C767" s="674"/>
      <c r="D767" s="675"/>
      <c r="E767" s="676"/>
      <c r="F767" s="677"/>
      <c r="G767" s="678"/>
    </row>
    <row r="768" spans="1:7">
      <c r="A768" s="658" t="s">
        <v>300</v>
      </c>
      <c r="B768" s="659"/>
      <c r="C768" s="659"/>
      <c r="D768" s="660"/>
      <c r="E768" s="679">
        <f>SUM(E769:E770)</f>
        <v>0</v>
      </c>
      <c r="F768" s="679">
        <f>SUM(F769:F770)</f>
        <v>0</v>
      </c>
      <c r="G768" s="254"/>
    </row>
    <row r="769" spans="1:7">
      <c r="A769" s="673" t="s">
        <v>301</v>
      </c>
      <c r="B769" s="674"/>
      <c r="C769" s="674"/>
      <c r="D769" s="675"/>
      <c r="E769" s="676"/>
      <c r="F769" s="677"/>
      <c r="G769" s="678"/>
    </row>
    <row r="770" spans="1:7">
      <c r="A770" s="673" t="s">
        <v>302</v>
      </c>
      <c r="B770" s="674"/>
      <c r="C770" s="674"/>
      <c r="D770" s="675"/>
      <c r="E770" s="676"/>
      <c r="F770" s="677"/>
      <c r="G770" s="678"/>
    </row>
    <row r="771" spans="1:7">
      <c r="A771" s="650" t="s">
        <v>303</v>
      </c>
      <c r="B771" s="651"/>
      <c r="C771" s="651"/>
      <c r="D771" s="652"/>
      <c r="E771" s="679">
        <f>SUM(E772:E773)</f>
        <v>0</v>
      </c>
      <c r="F771" s="679">
        <f>SUM(F772:F773)</f>
        <v>0</v>
      </c>
      <c r="G771" s="254"/>
    </row>
    <row r="772" spans="1:7">
      <c r="A772" s="673" t="s">
        <v>304</v>
      </c>
      <c r="B772" s="674"/>
      <c r="C772" s="674"/>
      <c r="D772" s="675"/>
      <c r="E772" s="676"/>
      <c r="F772" s="677"/>
      <c r="G772" s="678"/>
    </row>
    <row r="773" spans="1:7">
      <c r="A773" s="673" t="s">
        <v>305</v>
      </c>
      <c r="B773" s="674"/>
      <c r="C773" s="674"/>
      <c r="D773" s="675"/>
      <c r="E773" s="676"/>
      <c r="F773" s="677"/>
      <c r="G773" s="678"/>
    </row>
    <row r="774" spans="1:7">
      <c r="A774" s="650" t="s">
        <v>306</v>
      </c>
      <c r="B774" s="651"/>
      <c r="C774" s="651"/>
      <c r="D774" s="652"/>
      <c r="E774" s="679">
        <f>SUM(E775:E788)</f>
        <v>0</v>
      </c>
      <c r="F774" s="679">
        <f>SUM(F775:F788)</f>
        <v>0</v>
      </c>
      <c r="G774" s="254"/>
    </row>
    <row r="775" spans="1:7">
      <c r="A775" s="673" t="s">
        <v>307</v>
      </c>
      <c r="B775" s="674"/>
      <c r="C775" s="674"/>
      <c r="D775" s="675"/>
      <c r="E775" s="653"/>
      <c r="F775" s="654"/>
      <c r="G775" s="254"/>
    </row>
    <row r="776" spans="1:7">
      <c r="A776" s="673" t="s">
        <v>308</v>
      </c>
      <c r="B776" s="674"/>
      <c r="C776" s="674"/>
      <c r="D776" s="675"/>
      <c r="E776" s="653"/>
      <c r="F776" s="654"/>
      <c r="G776" s="254"/>
    </row>
    <row r="777" spans="1:7">
      <c r="A777" s="673" t="s">
        <v>309</v>
      </c>
      <c r="B777" s="674"/>
      <c r="C777" s="674"/>
      <c r="D777" s="675"/>
      <c r="E777" s="653"/>
      <c r="F777" s="654"/>
      <c r="G777" s="254"/>
    </row>
    <row r="778" spans="1:7">
      <c r="A778" s="673" t="s">
        <v>310</v>
      </c>
      <c r="B778" s="674"/>
      <c r="C778" s="674"/>
      <c r="D778" s="675"/>
      <c r="E778" s="653"/>
      <c r="F778" s="654"/>
      <c r="G778" s="254"/>
    </row>
    <row r="779" spans="1:7">
      <c r="A779" s="673" t="s">
        <v>311</v>
      </c>
      <c r="B779" s="674"/>
      <c r="C779" s="674"/>
      <c r="D779" s="675"/>
      <c r="E779" s="653"/>
      <c r="F779" s="654"/>
      <c r="G779" s="254"/>
    </row>
    <row r="780" spans="1:7">
      <c r="A780" s="673" t="s">
        <v>312</v>
      </c>
      <c r="B780" s="674"/>
      <c r="C780" s="674"/>
      <c r="D780" s="675"/>
      <c r="E780" s="653"/>
      <c r="F780" s="654"/>
      <c r="G780" s="254"/>
    </row>
    <row r="781" spans="1:7">
      <c r="A781" s="673" t="s">
        <v>313</v>
      </c>
      <c r="B781" s="674"/>
      <c r="C781" s="674"/>
      <c r="D781" s="675"/>
      <c r="E781" s="653"/>
      <c r="F781" s="654"/>
      <c r="G781" s="254"/>
    </row>
    <row r="782" spans="1:7">
      <c r="A782" s="673" t="s">
        <v>314</v>
      </c>
      <c r="B782" s="674"/>
      <c r="C782" s="674"/>
      <c r="D782" s="675"/>
      <c r="E782" s="653"/>
      <c r="F782" s="654"/>
      <c r="G782" s="254"/>
    </row>
    <row r="783" spans="1:7">
      <c r="A783" s="673" t="s">
        <v>315</v>
      </c>
      <c r="B783" s="674"/>
      <c r="C783" s="674"/>
      <c r="D783" s="675"/>
      <c r="E783" s="653"/>
      <c r="F783" s="654"/>
      <c r="G783" s="254"/>
    </row>
    <row r="784" spans="1:7">
      <c r="A784" s="680" t="s">
        <v>316</v>
      </c>
      <c r="B784" s="681"/>
      <c r="C784" s="681"/>
      <c r="D784" s="682"/>
      <c r="E784" s="653"/>
      <c r="F784" s="654"/>
      <c r="G784" s="254"/>
    </row>
    <row r="785" spans="1:7">
      <c r="A785" s="680" t="s">
        <v>317</v>
      </c>
      <c r="B785" s="681"/>
      <c r="C785" s="681"/>
      <c r="D785" s="682"/>
      <c r="E785" s="653"/>
      <c r="F785" s="654"/>
      <c r="G785" s="254"/>
    </row>
    <row r="786" spans="1:7">
      <c r="A786" s="680" t="s">
        <v>318</v>
      </c>
      <c r="B786" s="681"/>
      <c r="C786" s="681"/>
      <c r="D786" s="682"/>
      <c r="E786" s="653"/>
      <c r="F786" s="654"/>
      <c r="G786" s="254"/>
    </row>
    <row r="787" spans="1:7">
      <c r="A787" s="683" t="s">
        <v>319</v>
      </c>
      <c r="B787" s="684"/>
      <c r="C787" s="684"/>
      <c r="D787" s="685"/>
      <c r="E787" s="653"/>
      <c r="F787" s="654"/>
      <c r="G787" s="254"/>
    </row>
    <row r="788" spans="1:7" ht="14.25" thickBot="1">
      <c r="A788" s="686" t="s">
        <v>299</v>
      </c>
      <c r="B788" s="687"/>
      <c r="C788" s="687"/>
      <c r="D788" s="688"/>
      <c r="E788" s="653"/>
      <c r="F788" s="654"/>
      <c r="G788" s="254"/>
    </row>
    <row r="789" spans="1:7" ht="14.25" thickBot="1">
      <c r="A789" s="689" t="s">
        <v>320</v>
      </c>
      <c r="B789" s="690"/>
      <c r="C789" s="690"/>
      <c r="D789" s="691"/>
      <c r="E789" s="692">
        <f>SUM(E746+E755+E756+E757+E758+E759)</f>
        <v>225042.75</v>
      </c>
      <c r="F789" s="692">
        <f>SUM(F746+F755+F756+F757+F758+F759)</f>
        <v>221539.49</v>
      </c>
      <c r="G789" s="645"/>
    </row>
    <row r="790" spans="1:7">
      <c r="A790" s="693"/>
      <c r="B790" s="693"/>
      <c r="C790" s="693"/>
      <c r="D790" s="693"/>
      <c r="E790" s="693"/>
      <c r="F790" s="693"/>
      <c r="G790" s="645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5" customHeight="1">
      <c r="A793" s="694" t="s">
        <v>322</v>
      </c>
      <c r="B793" s="695"/>
      <c r="C793" s="696" t="s">
        <v>263</v>
      </c>
      <c r="D793" s="696" t="s">
        <v>264</v>
      </c>
    </row>
    <row r="794" spans="1:7" ht="15.75" customHeight="1" thickBot="1">
      <c r="A794" s="697"/>
      <c r="B794" s="698"/>
      <c r="C794" s="699"/>
      <c r="D794" s="699"/>
    </row>
    <row r="795" spans="1:7">
      <c r="A795" s="700" t="s">
        <v>323</v>
      </c>
      <c r="B795" s="701"/>
      <c r="C795" s="614">
        <v>70571.13</v>
      </c>
      <c r="D795" s="614">
        <v>95684.02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87089.64</v>
      </c>
      <c r="D797" s="232">
        <f>33020.84+4312</f>
        <v>37332.839999999997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1531.09</v>
      </c>
      <c r="D800" s="232">
        <v>1527.67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159191.86000000002</v>
      </c>
      <c r="D805" s="705">
        <f>SUM(D795:D804)</f>
        <v>134544.53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622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865.71</v>
      </c>
      <c r="F843" s="729">
        <f>F844+F845+F846+F847+F848+F849+F850+F851+F852+F853</f>
        <v>569.16999999999996</v>
      </c>
    </row>
    <row r="844" spans="1:6">
      <c r="A844" s="734" t="s">
        <v>340</v>
      </c>
      <c r="B844" s="735"/>
      <c r="C844" s="735"/>
      <c r="D844" s="736"/>
      <c r="E844" s="715"/>
      <c r="F844" s="715"/>
    </row>
    <row r="845" spans="1:6">
      <c r="A845" s="737" t="s">
        <v>341</v>
      </c>
      <c r="B845" s="738"/>
      <c r="C845" s="738"/>
      <c r="D845" s="739"/>
      <c r="E845" s="622"/>
      <c r="F845" s="622"/>
    </row>
    <row r="846" spans="1:6">
      <c r="A846" s="737" t="s">
        <v>342</v>
      </c>
      <c r="B846" s="738"/>
      <c r="C846" s="738"/>
      <c r="D846" s="739"/>
      <c r="E846" s="622">
        <v>150</v>
      </c>
      <c r="F846" s="622"/>
    </row>
    <row r="847" spans="1:6">
      <c r="A847" s="737" t="s">
        <v>343</v>
      </c>
      <c r="B847" s="738"/>
      <c r="C847" s="738"/>
      <c r="D847" s="739"/>
      <c r="E847" s="622"/>
      <c r="F847" s="720"/>
    </row>
    <row r="848" spans="1:6">
      <c r="A848" s="737" t="s">
        <v>344</v>
      </c>
      <c r="B848" s="738"/>
      <c r="C848" s="738"/>
      <c r="D848" s="739"/>
      <c r="E848" s="622"/>
      <c r="F848" s="720"/>
    </row>
    <row r="849" spans="1:6">
      <c r="A849" s="737" t="s">
        <v>345</v>
      </c>
      <c r="B849" s="738"/>
      <c r="C849" s="738"/>
      <c r="D849" s="739"/>
      <c r="E849" s="740"/>
      <c r="F849" s="741"/>
    </row>
    <row r="850" spans="1:6">
      <c r="A850" s="737" t="s">
        <v>346</v>
      </c>
      <c r="B850" s="738"/>
      <c r="C850" s="738"/>
      <c r="D850" s="739"/>
      <c r="E850" s="740"/>
      <c r="F850" s="741"/>
    </row>
    <row r="851" spans="1:6" ht="25.9" customHeight="1">
      <c r="A851" s="717" t="s">
        <v>347</v>
      </c>
      <c r="B851" s="718"/>
      <c r="C851" s="718"/>
      <c r="D851" s="719"/>
      <c r="E851" s="622"/>
      <c r="F851" s="720"/>
    </row>
    <row r="852" spans="1:6" ht="54.6" customHeight="1">
      <c r="A852" s="717" t="s">
        <v>348</v>
      </c>
      <c r="B852" s="718"/>
      <c r="C852" s="718"/>
      <c r="D852" s="719"/>
      <c r="E852" s="740"/>
      <c r="F852" s="741"/>
    </row>
    <row r="853" spans="1:6" ht="53.45" customHeight="1" thickBot="1">
      <c r="A853" s="721" t="s">
        <v>349</v>
      </c>
      <c r="B853" s="722"/>
      <c r="C853" s="722"/>
      <c r="D853" s="723"/>
      <c r="E853" s="741">
        <v>715.71</v>
      </c>
      <c r="F853" s="741">
        <v>569.16999999999996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865.71</v>
      </c>
      <c r="F854" s="413">
        <f>SUM(F838+F842+F843)</f>
        <v>569.16999999999996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0</v>
      </c>
      <c r="F882" s="606">
        <f>SUM(F883+F884+F888)</f>
        <v>0.01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0</v>
      </c>
      <c r="F888" s="224">
        <f>F889+F890+F891+F892+F893</f>
        <v>0.01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/>
      <c r="F893" s="611">
        <v>0.01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0</v>
      </c>
      <c r="F894" s="762">
        <f>SUM(F881+F882)</f>
        <v>0.01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0</v>
      </c>
      <c r="F925" s="606">
        <f>SUM(F926:F927)</f>
        <v>0.89</v>
      </c>
    </row>
    <row r="926" spans="1:6" ht="22.5" customHeight="1">
      <c r="A926" s="774" t="s">
        <v>369</v>
      </c>
      <c r="B926" s="775"/>
      <c r="C926" s="775"/>
      <c r="D926" s="776"/>
      <c r="E926" s="378"/>
      <c r="F926" s="378">
        <v>0.89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0</v>
      </c>
      <c r="F936" s="797">
        <f>SUM(F924+F925+F928)</f>
        <v>0.89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0</v>
      </c>
      <c r="F945" s="606">
        <f>SUM(F946:F951)</f>
        <v>0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/>
      <c r="F948" s="237"/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0</v>
      </c>
      <c r="F952" s="413">
        <f>SUM(F942+F945)</f>
        <v>0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19">SUM(D973:D973)</f>
        <v>8071.19</v>
      </c>
      <c r="E972" s="821">
        <f t="shared" si="19"/>
        <v>0</v>
      </c>
      <c r="F972" s="821">
        <f t="shared" si="19"/>
        <v>16724.5</v>
      </c>
    </row>
    <row r="973" spans="1:6">
      <c r="A973" s="822" t="s">
        <v>393</v>
      </c>
      <c r="B973" s="344"/>
      <c r="C973" s="289"/>
      <c r="D973" s="231">
        <v>8071.19</v>
      </c>
      <c r="E973" s="230"/>
      <c r="F973" s="231">
        <v>16724.5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 t="s">
        <v>395</v>
      </c>
      <c r="B976" s="446"/>
      <c r="C976" s="289"/>
      <c r="D976" s="231"/>
      <c r="E976" s="230"/>
      <c r="F976" s="231"/>
    </row>
    <row r="977" spans="1:6" ht="14.25" thickBot="1">
      <c r="A977" s="824" t="s">
        <v>396</v>
      </c>
      <c r="B977" s="362"/>
      <c r="C977" s="825"/>
      <c r="D977" s="237"/>
      <c r="E977" s="236"/>
      <c r="F977" s="237"/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0">D972+D976+D977</f>
        <v>8071.19</v>
      </c>
      <c r="E978" s="828">
        <f t="shared" si="20"/>
        <v>0</v>
      </c>
      <c r="F978" s="828">
        <f t="shared" si="20"/>
        <v>16724.5</v>
      </c>
    </row>
    <row r="981" spans="1:6" ht="30" customHeight="1">
      <c r="A981" s="206" t="s">
        <v>397</v>
      </c>
      <c r="B981" s="206"/>
      <c r="C981" s="206"/>
      <c r="D981" s="206"/>
      <c r="E981" s="829"/>
      <c r="F981" s="829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0"/>
      <c r="C986" s="831">
        <v>32</v>
      </c>
      <c r="D986" s="832">
        <v>30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3" t="s">
        <v>80</v>
      </c>
      <c r="B992" s="246" t="s">
        <v>407</v>
      </c>
      <c r="C992" s="246"/>
      <c r="D992" s="246" t="s">
        <v>407</v>
      </c>
      <c r="E992" s="246" t="s">
        <v>407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408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 ht="14.25" thickBot="1">
      <c r="A999" s="835" t="s">
        <v>413</v>
      </c>
      <c r="B999" s="611"/>
      <c r="C999" s="611"/>
      <c r="D999" s="836"/>
      <c r="E999" s="611"/>
    </row>
    <row r="1010" spans="1:5" ht="14.25">
      <c r="A1010" s="573" t="s">
        <v>414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403</v>
      </c>
      <c r="B1012" s="839" t="s">
        <v>404</v>
      </c>
      <c r="C1012" s="839" t="s">
        <v>151</v>
      </c>
      <c r="D1012" s="840" t="s">
        <v>415</v>
      </c>
      <c r="E1012" s="841" t="s">
        <v>406</v>
      </c>
    </row>
    <row r="1013" spans="1:5">
      <c r="A1013" s="833" t="s">
        <v>80</v>
      </c>
      <c r="B1013" s="246" t="s">
        <v>407</v>
      </c>
      <c r="C1013" s="246"/>
      <c r="D1013" s="246" t="s">
        <v>407</v>
      </c>
      <c r="E1013" s="246" t="s">
        <v>407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408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 ht="14.25" thickBot="1">
      <c r="A1020" s="835" t="s">
        <v>413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416</v>
      </c>
      <c r="B1029" s="845"/>
      <c r="C1029" s="843">
        <v>45733</v>
      </c>
      <c r="D1029" s="843"/>
      <c r="E1029" s="845"/>
      <c r="F1029" s="844" t="s">
        <v>417</v>
      </c>
      <c r="G1029" s="844"/>
    </row>
    <row r="1030" spans="1:7" ht="15">
      <c r="A1030" s="845" t="s">
        <v>418</v>
      </c>
      <c r="B1030" s="335"/>
      <c r="C1030" s="844" t="s">
        <v>419</v>
      </c>
      <c r="D1030" s="846"/>
      <c r="E1030" s="845"/>
      <c r="F1030" s="844" t="s">
        <v>420</v>
      </c>
      <c r="G1030" s="844"/>
    </row>
  </sheetData>
  <sheetProtection algorithmName="SHA-512" hashValue="ecSFBbNPdN6n8IVqG7MJM/je00CDDsCNV0PcmkU0UewWlyZQQAEC3IfFs5eWDGq87b92wYw9Zn9JW7/P85IVXg==" saltValue="btxaTFvPqtUeEtAS6LpJnA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58 im. Czesława Janczarskiego, ul.Batalionu "Pięść" 4, 01-406 Warszawa
Informacja dodatkowa do sprawozdania finansowego za rok obrotowy zakończony 31 grudnia 2024 r.
II. Dodatkowe informacje i objaśnienia</oddHeader>
  </headerFooter>
  <rowBreaks count="19" manualBreakCount="19">
    <brk id="90" max="16383" man="1"/>
    <brk id="125" max="16383" man="1"/>
    <brk id="212" max="16383" man="1"/>
    <brk id="288" max="9" man="1"/>
    <brk id="325" max="9" man="1"/>
    <brk id="413" max="9" man="1"/>
    <brk id="453" max="9" man="1"/>
    <brk id="492" max="9" man="1"/>
    <brk id="535" max="9" man="1"/>
    <brk id="622" max="9" man="1"/>
    <brk id="672" max="16383" man="1"/>
    <brk id="696" max="9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2025-04-17T07:36:14Z</dcterms:created>
  <dcterms:modified xsi:type="dcterms:W3CDTF">2025-04-17T07:36:37Z</dcterms:modified>
</cp:coreProperties>
</file>