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6 - Sprawozdanie finansowe za rok 2024\"/>
    </mc:Choice>
  </mc:AlternateContent>
  <xr:revisionPtr revIDLastSave="0" documentId="8_{36805245-E9DB-4F55-8ECF-3E09FEFBBDAE}" xr6:coauthVersionLast="47" xr6:coauthVersionMax="47" xr10:uidLastSave="{00000000-0000-0000-0000-000000000000}"/>
  <bookViews>
    <workbookView xWindow="-120" yWindow="-120" windowWidth="29040" windowHeight="15720" xr2:uid="{AA70F104-DFD6-47CB-941E-62666BB6321F}"/>
  </bookViews>
  <sheets>
    <sheet name="SP26" sheetId="1" r:id="rId1"/>
  </sheets>
  <definedNames>
    <definedName name="_xlnm.Print_Area" localSheetId="0">'SP26'!$A$1:$J$1031</definedName>
    <definedName name="Z_075AFB15_35C6_47A9_B4EF_98C4ED4322B1_.wvu.PrintArea" localSheetId="0" hidden="1">'SP26'!$A$1:$J$1031</definedName>
    <definedName name="Z_0C092F34_8732_4004_8941_D4F788F5DFF8_.wvu.PrintArea" localSheetId="0" hidden="1">'SP26'!$A$1:$J$1031</definedName>
    <definedName name="Z_0E512D48_1569_46AD_A47C_3F29397FBF0E_.wvu.PrintArea" localSheetId="0" hidden="1">'SP26'!$A$1:$J$1031</definedName>
    <definedName name="Z_0E512D48_1569_46AD_A47C_3F29397FBF0E_.wvu.Rows" localSheetId="0" hidden="1">'SP26'!$688:$690</definedName>
    <definedName name="Z_15E92ACE_D82C_4B74_B13F_0ED2FDFBD6EE_.wvu.PrintArea" localSheetId="0" hidden="1">'SP26'!$A$455:$D$480</definedName>
    <definedName name="Z_1CEC1998_C2BA_4CA3_B251_B6728E461717_.wvu.PrintArea" localSheetId="0" hidden="1">'SP26'!$A$1:$J$1031</definedName>
    <definedName name="Z_25154C4D_93E7_431F_8853_EF22C2A07603_.wvu.PrintArea" localSheetId="0" hidden="1">'SP26'!$A$1:$J$1031</definedName>
    <definedName name="Z_547463B6_58CF_4E1C_B36E_F56A5686A409_.wvu.PrintArea" localSheetId="0" hidden="1">'SP26'!$A$1:$J$1031</definedName>
    <definedName name="Z_608E3D1E_4C3A_4FD0_9516_5FCF49C2B64C_.wvu.PrintArea" localSheetId="0" hidden="1">'SP26'!$A$1:$J$1031</definedName>
    <definedName name="Z_62BE657F_0B3B_4080_A67E_6D723A7A1375_.wvu.PrintArea" localSheetId="0" hidden="1">'SP26'!$A$1:$J$1031</definedName>
    <definedName name="Z_648AFA9C_3F8C_4E58_9720_1CC82DC40A10_.wvu.PrintArea" localSheetId="0" hidden="1">'SP26'!$A$1:$J$1031</definedName>
    <definedName name="Z_648AFA9C_3F8C_4E58_9720_1CC82DC40A10_.wvu.Rows" localSheetId="0" hidden="1">'SP26'!$688:$690</definedName>
    <definedName name="Z_6682E8AE_1FB9_4A51_9F09_D9219B54BD5F_.wvu.PrintArea" localSheetId="0" hidden="1">'SP26'!$A$455:$D$480</definedName>
    <definedName name="Z_6AABB472_E1E4_40C3_BE43_42F81AF85265_.wvu.PrintArea" localSheetId="0" hidden="1">'SP26'!$A$1:$J$1031</definedName>
    <definedName name="Z_6B7529E0_E2A3_4E09_B318_88895940CD6D_.wvu.PrintArea" localSheetId="0" hidden="1">'SP26'!$A$1:$J$1031</definedName>
    <definedName name="Z_6D09FCD2_8833_4FB4_9C2C_8CFE597E8C74_.wvu.PrintArea" localSheetId="0" hidden="1">'SP26'!$A$1:$J$1031</definedName>
    <definedName name="Z_7D0C264A_8A60_4302_ABBA_22C843578664_.wvu.PrintArea" localSheetId="0" hidden="1">'SP26'!$A$1:$J$1031</definedName>
    <definedName name="Z_7D0C264A_8A60_4302_ABBA_22C843578664_.wvu.Rows" localSheetId="0" hidden="1">'SP26'!$688:$690</definedName>
    <definedName name="Z_80CFE62C_DB3D_4853_8AA5_979BDD9ECF6C_.wvu.PrintArea" localSheetId="0" hidden="1">'SP26'!$A$1:$J$1031</definedName>
    <definedName name="Z_90C0C9C8_2A10_4A06_BF65_3865293926AA_.wvu.PrintArea" localSheetId="0" hidden="1">'SP26'!$A$1:$J$1031</definedName>
    <definedName name="Z_911D2E26_6507_4FEE_9B59_556B580909FF_.wvu.PrintArea" localSheetId="0" hidden="1">'SP26'!$A$1:$J$1031</definedName>
    <definedName name="Z_911D2E26_6507_4FEE_9B59_556B580909FF_.wvu.Rows" localSheetId="0" hidden="1">'SP26'!$688:$690</definedName>
    <definedName name="Z_9EE2CB2E_8DD0_4B6A_B67C_8C10CEE00301_.wvu.PrintArea" localSheetId="0" hidden="1">'SP26'!$A$1:$J$1031</definedName>
    <definedName name="Z_A58C76CF_282B_46CA_B1EF_0F63C35B5C66_.wvu.PrintArea" localSheetId="0" hidden="1">'SP26'!$A$1:$J$1031</definedName>
    <definedName name="Z_A58C76CF_282B_46CA_B1EF_0F63C35B5C66_.wvu.Rows" localSheetId="0" hidden="1">'SP26'!$688:$690</definedName>
    <definedName name="Z_A9FC8611_DDE6_448E_A33A_89BF79F60F09_.wvu.PrintArea" localSheetId="0" hidden="1">'SP26'!$A$1:$J$1031</definedName>
    <definedName name="Z_B56408D0_3126_43C7_8A76_9468D24D8650_.wvu.PrintArea" localSheetId="0" hidden="1">'SP26'!$A$1:$J$1031</definedName>
    <definedName name="Z_B56408D0_3126_43C7_8A76_9468D24D8650_.wvu.Rows" localSheetId="0" hidden="1">'SP26'!$688:$690</definedName>
    <definedName name="Z_BAEF8D0F_A685_4ECA_8E52_EA6396C7269C_.wvu.PrintArea" localSheetId="0" hidden="1">'SP26'!$A$1:$J$1031</definedName>
    <definedName name="Z_BAEF8D0F_A685_4ECA_8E52_EA6396C7269C_.wvu.Rows" localSheetId="0" hidden="1">'SP26'!$688:$690</definedName>
    <definedName name="Z_BD94CA2F_51DC_4E1D_8C2B_00368C494063_.wvu.PrintArea" localSheetId="0" hidden="1">'SP26'!$A$455:$D$480</definedName>
    <definedName name="Z_BDFFEE96_25D5_47F5_859D_D1EDB78592B9_.wvu.PrintArea" localSheetId="0" hidden="1">'SP26'!$A$1:$J$1031</definedName>
    <definedName name="Z_C342B89D_0625_4EC6_A2EF_5B31761DCD8C_.wvu.PrintArea" localSheetId="0" hidden="1">'SP26'!$A$1:$J$1031</definedName>
    <definedName name="Z_C6328CF1_542F_4DB0_9C5D_712E5A57423B_.wvu.PrintArea" localSheetId="0" hidden="1">'SP26'!$A$1:$J$1031</definedName>
    <definedName name="Z_C6328CF1_542F_4DB0_9C5D_712E5A57423B_.wvu.Rows" localSheetId="0" hidden="1">'SP26'!$688:$690</definedName>
    <definedName name="Z_CEFA067D_295A_4EB8_9B42_0E7767C5C7D0_.wvu.PrintArea" localSheetId="0" hidden="1">'SP26'!$A$1:$J$1031</definedName>
    <definedName name="Z_D481E857_A2A2_43BF_8F8A_ED1880E41AEA_.wvu.PrintArea" localSheetId="0" hidden="1">'SP26'!$A$1:$J$1031</definedName>
    <definedName name="Z_D481E857_A2A2_43BF_8F8A_ED1880E41AEA_.wvu.Rows" localSheetId="0" hidden="1">'SP26'!$688:$690</definedName>
    <definedName name="Z_E11C0A95_1BE6_4AF3_BC91_D0A5B747EFD8_.wvu.PrintArea" localSheetId="0" hidden="1">'SP26'!$A$1:$J$1031</definedName>
    <definedName name="Z_E2E0D9EF_1CF0_4F3F_9548_4F9423A3E1FC_.wvu.PrintArea" localSheetId="0" hidden="1">'SP26'!$A$1:$J$1031</definedName>
    <definedName name="Z_E645DD70_4D71_4015_BA2B_ABDD16AB1FC0_.wvu.PrintArea" localSheetId="0" hidden="1">'SP26'!$A$1:$J$1031</definedName>
    <definedName name="Z_F986E061_B321_40FE_824A_DFE21814B316_.wvu.PrintArea" localSheetId="0" hidden="1">'SP26'!$A$1:$J$1031</definedName>
    <definedName name="Z_F986E061_B321_40FE_824A_DFE21814B316_.wvu.Rows" localSheetId="0" hidden="1">'SP26'!$688:$690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C677" i="1" s="1"/>
  <c r="B682" i="1"/>
  <c r="B677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H553" i="1"/>
  <c r="H559" i="1" s="1"/>
  <c r="I548" i="1"/>
  <c r="H548" i="1"/>
  <c r="G548" i="1"/>
  <c r="F548" i="1"/>
  <c r="E548" i="1"/>
  <c r="D548" i="1"/>
  <c r="C548" i="1"/>
  <c r="B548" i="1"/>
  <c r="I544" i="1"/>
  <c r="I553" i="1" s="1"/>
  <c r="H544" i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D510" i="1" s="1"/>
  <c r="C505" i="1"/>
  <c r="D497" i="1"/>
  <c r="C497" i="1"/>
  <c r="D469" i="1"/>
  <c r="C469" i="1"/>
  <c r="C480" i="1" s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B96" i="1"/>
  <c r="E95" i="1"/>
  <c r="C75" i="1"/>
  <c r="C73" i="1"/>
  <c r="C65" i="1"/>
  <c r="C68" i="1" s="1"/>
  <c r="C62" i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H29" i="1"/>
  <c r="G29" i="1"/>
  <c r="I28" i="1"/>
  <c r="I27" i="1"/>
  <c r="I26" i="1"/>
  <c r="H26" i="1"/>
  <c r="G26" i="1"/>
  <c r="F26" i="1"/>
  <c r="E26" i="1"/>
  <c r="D26" i="1"/>
  <c r="C26" i="1"/>
  <c r="C29" i="1" s="1"/>
  <c r="B26" i="1"/>
  <c r="B29" i="1" s="1"/>
  <c r="I25" i="1"/>
  <c r="I24" i="1"/>
  <c r="I23" i="1"/>
  <c r="I22" i="1" s="1"/>
  <c r="I29" i="1" s="1"/>
  <c r="H22" i="1"/>
  <c r="G22" i="1"/>
  <c r="F22" i="1"/>
  <c r="F29" i="1" s="1"/>
  <c r="F37" i="1" s="1"/>
  <c r="E22" i="1"/>
  <c r="E29" i="1" s="1"/>
  <c r="D22" i="1"/>
  <c r="D29" i="1" s="1"/>
  <c r="C22" i="1"/>
  <c r="B22" i="1"/>
  <c r="I21" i="1"/>
  <c r="F19" i="1"/>
  <c r="E19" i="1"/>
  <c r="E37" i="1" s="1"/>
  <c r="I18" i="1"/>
  <c r="I17" i="1"/>
  <c r="I16" i="1"/>
  <c r="H16" i="1"/>
  <c r="H19" i="1" s="1"/>
  <c r="H37" i="1" s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I19" i="1" s="1"/>
  <c r="H12" i="1"/>
  <c r="G12" i="1"/>
  <c r="F12" i="1"/>
  <c r="E12" i="1"/>
  <c r="D12" i="1"/>
  <c r="D19" i="1" s="1"/>
  <c r="C12" i="1"/>
  <c r="C19" i="1" s="1"/>
  <c r="C37" i="1" s="1"/>
  <c r="B12" i="1"/>
  <c r="B19" i="1" s="1"/>
  <c r="I11" i="1"/>
  <c r="D37" i="1" l="1"/>
  <c r="E103" i="1"/>
  <c r="E110" i="1" s="1"/>
  <c r="C76" i="1"/>
  <c r="G283" i="1"/>
  <c r="I34" i="1"/>
  <c r="I37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<sst xmlns="http://schemas.openxmlformats.org/spreadsheetml/2006/main" count="642" uniqueCount="421">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</sst>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7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7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4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428D041C-C281-4DD0-8E49-1F24CA2AC16F}"/>
    <cellStyle name="Normalny" xfId="0" builtinId="0"/>
    <cellStyle name="Normalny 2" xfId="4" xr:uid="{B5FC6E4D-DBAC-4B80-BEC6-7E13079BC316}"/>
    <cellStyle name="Normalny 3" xfId="5" xr:uid="{06AC1FC3-8FF9-47B4-AC37-05BA895B2602}"/>
    <cellStyle name="Normalny_dzielnice termin spr." xfId="2" xr:uid="{A5899460-2532-4DA3-BD93-E65EAFE6106C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ABBE2-6CE9-4EA7-B8F2-DBF6319EBB9B}">
  <sheetPr>
    <tabColor rgb="FF92D050"/>
  </sheetPr>
  <dimension ref="A2:J1030"/>
  <sheetViews>
    <sheetView tabSelected="1" view="pageLayout" topLeftCell="A1012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6481086.5300000003</v>
      </c>
      <c r="E11" s="39">
        <v>512593.87</v>
      </c>
      <c r="F11" s="39"/>
      <c r="G11" s="39">
        <v>764525.16</v>
      </c>
      <c r="H11" s="39">
        <v>71340</v>
      </c>
      <c r="I11" s="40">
        <f>SUM(B11:H11)</f>
        <v>7829545.5600000005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32330.55</v>
      </c>
      <c r="F12" s="42">
        <f t="shared" si="0"/>
        <v>0</v>
      </c>
      <c r="G12" s="42">
        <f t="shared" si="0"/>
        <v>70836.929999999993</v>
      </c>
      <c r="H12" s="42">
        <f t="shared" si="0"/>
        <v>178128.6</v>
      </c>
      <c r="I12" s="40">
        <f t="shared" si="0"/>
        <v>281296.08</v>
      </c>
    </row>
    <row r="13" spans="1:10">
      <c r="A13" s="43" t="s">
        <v>16</v>
      </c>
      <c r="B13" s="44"/>
      <c r="C13" s="44"/>
      <c r="D13" s="44"/>
      <c r="E13" s="45">
        <v>32330.55</v>
      </c>
      <c r="F13" s="45"/>
      <c r="G13" s="45">
        <v>70836.929999999993</v>
      </c>
      <c r="H13" s="45">
        <v>178128.6</v>
      </c>
      <c r="I13" s="46">
        <f>SUM(B13:H13)</f>
        <v>281296.08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6481086.5300000003</v>
      </c>
      <c r="E19" s="42">
        <f t="shared" si="2"/>
        <v>544924.42000000004</v>
      </c>
      <c r="F19" s="42">
        <f t="shared" si="2"/>
        <v>0</v>
      </c>
      <c r="G19" s="42">
        <f t="shared" si="2"/>
        <v>835362.09000000008</v>
      </c>
      <c r="H19" s="42">
        <f t="shared" si="2"/>
        <v>249468.6</v>
      </c>
      <c r="I19" s="40">
        <f t="shared" si="2"/>
        <v>8110841.6400000006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3235054.97</v>
      </c>
      <c r="E21" s="39">
        <v>508593.87</v>
      </c>
      <c r="F21" s="39"/>
      <c r="G21" s="39">
        <v>764525.16</v>
      </c>
      <c r="H21" s="39"/>
      <c r="I21" s="40">
        <f>SUM(B21:H21)</f>
        <v>4508174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141653.03</v>
      </c>
      <c r="E22" s="42">
        <f t="shared" si="3"/>
        <v>33330.550000000003</v>
      </c>
      <c r="F22" s="42">
        <f t="shared" si="3"/>
        <v>0</v>
      </c>
      <c r="G22" s="42">
        <f t="shared" si="3"/>
        <v>70836.929999999993</v>
      </c>
      <c r="H22" s="42">
        <f t="shared" si="3"/>
        <v>0</v>
      </c>
      <c r="I22" s="40">
        <f t="shared" si="3"/>
        <v>245820.51</v>
      </c>
    </row>
    <row r="23" spans="1:9">
      <c r="A23" s="43" t="s">
        <v>23</v>
      </c>
      <c r="B23" s="45"/>
      <c r="C23" s="45"/>
      <c r="D23" s="45">
        <v>141653.03</v>
      </c>
      <c r="E23" s="45">
        <v>1000</v>
      </c>
      <c r="F23" s="45"/>
      <c r="G23" s="45"/>
      <c r="H23" s="44"/>
      <c r="I23" s="46">
        <f t="shared" ref="I23:I28" si="4">SUM(B23:H23)</f>
        <v>142653.03</v>
      </c>
    </row>
    <row r="24" spans="1:9">
      <c r="A24" s="43" t="s">
        <v>17</v>
      </c>
      <c r="B24" s="44"/>
      <c r="C24" s="44"/>
      <c r="D24" s="45"/>
      <c r="E24" s="45">
        <v>32330.55</v>
      </c>
      <c r="F24" s="45"/>
      <c r="G24" s="45">
        <v>70836.929999999993</v>
      </c>
      <c r="H24" s="44"/>
      <c r="I24" s="46">
        <f t="shared" si="4"/>
        <v>103167.48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3376708</v>
      </c>
      <c r="E29" s="42">
        <f t="shared" si="6"/>
        <v>541924.42000000004</v>
      </c>
      <c r="F29" s="42">
        <f t="shared" si="6"/>
        <v>0</v>
      </c>
      <c r="G29" s="42">
        <f t="shared" si="6"/>
        <v>835362.09000000008</v>
      </c>
      <c r="H29" s="42">
        <f t="shared" si="6"/>
        <v>0</v>
      </c>
      <c r="I29" s="40">
        <f t="shared" si="6"/>
        <v>4753994.51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3246031.56</v>
      </c>
      <c r="E36" s="52">
        <f>E11-E21-E31</f>
        <v>4000</v>
      </c>
      <c r="F36" s="52">
        <f t="shared" si="8"/>
        <v>0</v>
      </c>
      <c r="G36" s="52">
        <f t="shared" si="8"/>
        <v>0</v>
      </c>
      <c r="H36" s="52">
        <f t="shared" si="8"/>
        <v>71340</v>
      </c>
      <c r="I36" s="53">
        <f t="shared" si="8"/>
        <v>3321371.5600000005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3104378.5300000003</v>
      </c>
      <c r="E37" s="56">
        <f t="shared" si="9"/>
        <v>3000</v>
      </c>
      <c r="F37" s="56">
        <f t="shared" si="9"/>
        <v>0</v>
      </c>
      <c r="G37" s="56">
        <f t="shared" si="9"/>
        <v>0</v>
      </c>
      <c r="H37" s="56">
        <f t="shared" si="9"/>
        <v>249468.6</v>
      </c>
      <c r="I37" s="57">
        <f t="shared" si="9"/>
        <v>3356847.1300000008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38732.800000000003</v>
      </c>
    </row>
    <row r="53" spans="1:3" ht="15">
      <c r="A53" s="77" t="s">
        <v>15</v>
      </c>
      <c r="B53" s="78"/>
      <c r="C53" s="79">
        <f>SUM(C54:C55)</f>
        <v>1759</v>
      </c>
    </row>
    <row r="54" spans="1:3" ht="15">
      <c r="A54" s="80" t="s">
        <v>16</v>
      </c>
      <c r="B54" s="81"/>
      <c r="C54" s="82">
        <v>1759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40491.800000000003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38732.800000000003</v>
      </c>
    </row>
    <row r="62" spans="1:3" ht="15">
      <c r="A62" s="77" t="s">
        <v>15</v>
      </c>
      <c r="B62" s="78"/>
      <c r="C62" s="79">
        <f>SUM(C63:C64)</f>
        <v>1759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1759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40491.800000000003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1200.7</v>
      </c>
      <c r="F238" s="231">
        <v>88.8</v>
      </c>
      <c r="G238" s="231"/>
      <c r="H238" s="231"/>
      <c r="I238" s="288">
        <f>E238+F238-G238-H238</f>
        <v>1289.5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1200.7</v>
      </c>
      <c r="F241" s="296">
        <f>F236+F238+F240</f>
        <v>88.8</v>
      </c>
      <c r="G241" s="296">
        <f>G236+G238+G240</f>
        <v>0</v>
      </c>
      <c r="H241" s="296">
        <f>H236+H238+H240</f>
        <v>0</v>
      </c>
      <c r="I241" s="297">
        <f>I236+I238+I240</f>
        <v>1289.5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287.5</v>
      </c>
      <c r="D458" s="435">
        <f>SUM(D459:D468)</f>
        <v>498.96000000000004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444">
        <v>287.5</v>
      </c>
      <c r="D463" s="444">
        <v>287.5</v>
      </c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49"/>
      <c r="D468" s="449">
        <v>211.46</v>
      </c>
    </row>
    <row r="469" spans="1:4" ht="14.25" thickBot="1">
      <c r="A469" s="433" t="s">
        <v>197</v>
      </c>
      <c r="B469" s="434"/>
      <c r="C469" s="412">
        <f>SUM(C470:C479)</f>
        <v>6892.9699999999993</v>
      </c>
      <c r="D469" s="413">
        <f>SUM(D470:D479)</f>
        <v>5827.41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>
        <v>281.2</v>
      </c>
      <c r="D473" s="444">
        <v>272.16000000000003</v>
      </c>
    </row>
    <row r="474" spans="1:4" ht="24.75" customHeight="1">
      <c r="A474" s="445" t="s">
        <v>192</v>
      </c>
      <c r="B474" s="446"/>
      <c r="C474" s="444">
        <v>6257.79</v>
      </c>
      <c r="D474" s="444">
        <v>5246.91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353.98</v>
      </c>
      <c r="D479" s="450">
        <v>308.33999999999997</v>
      </c>
    </row>
    <row r="480" spans="1:4" ht="14.25" thickBot="1">
      <c r="A480" s="451" t="s">
        <v>12</v>
      </c>
      <c r="B480" s="452"/>
      <c r="C480" s="453">
        <f>C458+C469</f>
        <v>7180.4699999999993</v>
      </c>
      <c r="D480" s="297">
        <f>D458+D469</f>
        <v>6326.37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7" t="s">
        <v>105</v>
      </c>
    </row>
    <row r="497" spans="1:4">
      <c r="A497" s="457" t="s">
        <v>201</v>
      </c>
      <c r="B497" s="458"/>
      <c r="C497" s="292">
        <f>SUM(C498:C504)</f>
        <v>0</v>
      </c>
      <c r="D497" s="292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5" t="s">
        <v>204</v>
      </c>
      <c r="B500" s="463"/>
      <c r="C500" s="461"/>
      <c r="D500" s="462"/>
    </row>
    <row r="501" spans="1:4">
      <c r="A501" s="325" t="s">
        <v>205</v>
      </c>
      <c r="B501" s="463"/>
      <c r="C501" s="461"/>
      <c r="D501" s="462"/>
    </row>
    <row r="502" spans="1:4" ht="17.25" customHeight="1">
      <c r="A502" s="325" t="s">
        <v>206</v>
      </c>
      <c r="B502" s="463"/>
      <c r="C502" s="461"/>
      <c r="D502" s="462"/>
    </row>
    <row r="503" spans="1:4" ht="16.5" customHeight="1">
      <c r="A503" s="325" t="s">
        <v>207</v>
      </c>
      <c r="B503" s="463"/>
      <c r="C503" s="461"/>
      <c r="D503" s="462"/>
    </row>
    <row r="504" spans="1:4">
      <c r="A504" s="325" t="s">
        <v>135</v>
      </c>
      <c r="B504" s="463"/>
      <c r="C504" s="461"/>
      <c r="D504" s="462"/>
    </row>
    <row r="505" spans="1:4">
      <c r="A505" s="464" t="s">
        <v>208</v>
      </c>
      <c r="B505" s="465"/>
      <c r="C505" s="292">
        <f>C506+C507+C509</f>
        <v>0</v>
      </c>
      <c r="D505" s="466">
        <f>D506+D507+D509</f>
        <v>0</v>
      </c>
    </row>
    <row r="506" spans="1:4">
      <c r="A506" s="326" t="s">
        <v>209</v>
      </c>
      <c r="B506" s="467"/>
      <c r="C506" s="468"/>
      <c r="D506" s="469"/>
    </row>
    <row r="507" spans="1:4">
      <c r="A507" s="326" t="s">
        <v>210</v>
      </c>
      <c r="B507" s="467"/>
      <c r="C507" s="468"/>
      <c r="D507" s="469"/>
    </row>
    <row r="508" spans="1:4">
      <c r="A508" s="326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2"/>
      <c r="C513" s="472"/>
      <c r="D513" s="472"/>
    </row>
    <row r="514" spans="1:5" ht="14.25" thickBot="1">
      <c r="A514" s="254"/>
      <c r="B514" s="473"/>
      <c r="C514" s="254"/>
      <c r="D514" s="254"/>
    </row>
    <row r="515" spans="1:5" ht="30.75" customHeight="1" thickBot="1">
      <c r="A515" s="474"/>
      <c r="B515" s="475"/>
      <c r="C515" s="456" t="s">
        <v>101</v>
      </c>
      <c r="D515" s="337" t="s">
        <v>21</v>
      </c>
    </row>
    <row r="516" spans="1:5" ht="14.25" thickBot="1">
      <c r="A516" s="476" t="s">
        <v>213</v>
      </c>
      <c r="B516" s="477"/>
      <c r="C516" s="394">
        <v>41978.78</v>
      </c>
      <c r="D516" s="346">
        <v>7477.23</v>
      </c>
    </row>
    <row r="517" spans="1:5" ht="14.25" thickBot="1">
      <c r="A517" s="433" t="s">
        <v>96</v>
      </c>
      <c r="B517" s="434"/>
      <c r="C517" s="413">
        <f>SUM(C516:C516)</f>
        <v>41978.78</v>
      </c>
      <c r="D517" s="413">
        <f>SUM(D516:D516)</f>
        <v>7477.23</v>
      </c>
    </row>
    <row r="520" spans="1:5">
      <c r="A520" s="206" t="s">
        <v>214</v>
      </c>
      <c r="B520" s="472"/>
      <c r="C520" s="472"/>
      <c r="D520" s="472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8" t="s">
        <v>217</v>
      </c>
      <c r="B523" s="430"/>
      <c r="C523" s="479">
        <v>174328.67</v>
      </c>
      <c r="D523" s="479">
        <v>224084.87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5"/>
      <c r="E525" s="145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1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4"/>
    </row>
    <row r="544" spans="1:10">
      <c r="A544" s="500" t="s">
        <v>25</v>
      </c>
      <c r="B544" s="501">
        <f t="shared" ref="B544:I544" si="16">SUM(B545:B547)</f>
        <v>0</v>
      </c>
      <c r="C544" s="502">
        <f t="shared" si="16"/>
        <v>0</v>
      </c>
      <c r="D544" s="502">
        <f t="shared" si="16"/>
        <v>0</v>
      </c>
      <c r="E544" s="502">
        <f t="shared" si="16"/>
        <v>0</v>
      </c>
      <c r="F544" s="502">
        <f t="shared" si="16"/>
        <v>0</v>
      </c>
      <c r="G544" s="502">
        <f t="shared" si="16"/>
        <v>0</v>
      </c>
      <c r="H544" s="502">
        <f t="shared" si="16"/>
        <v>0</v>
      </c>
      <c r="I544" s="503">
        <f t="shared" si="16"/>
        <v>0</v>
      </c>
      <c r="J544" s="333"/>
    </row>
    <row r="545" spans="1:10">
      <c r="A545" s="504" t="s">
        <v>229</v>
      </c>
      <c r="B545" s="505"/>
      <c r="C545" s="324"/>
      <c r="D545" s="324"/>
      <c r="E545" s="324"/>
      <c r="F545" s="324"/>
      <c r="G545" s="324"/>
      <c r="H545" s="324"/>
      <c r="I545" s="506"/>
      <c r="J545" s="507"/>
    </row>
    <row r="546" spans="1:10">
      <c r="A546" s="504" t="s">
        <v>230</v>
      </c>
      <c r="B546" s="505"/>
      <c r="C546" s="324"/>
      <c r="D546" s="324"/>
      <c r="E546" s="324"/>
      <c r="F546" s="324"/>
      <c r="G546" s="324"/>
      <c r="H546" s="324"/>
      <c r="I546" s="506"/>
      <c r="J546" s="507"/>
    </row>
    <row r="547" spans="1:10">
      <c r="A547" s="508" t="s">
        <v>231</v>
      </c>
      <c r="B547" s="505"/>
      <c r="C547" s="324"/>
      <c r="D547" s="324"/>
      <c r="E547" s="324"/>
      <c r="F547" s="324"/>
      <c r="G547" s="324"/>
      <c r="H547" s="324"/>
      <c r="I547" s="506"/>
      <c r="J547" s="507"/>
    </row>
    <row r="548" spans="1:10">
      <c r="A548" s="500" t="s">
        <v>26</v>
      </c>
      <c r="B548" s="509">
        <f t="shared" ref="B548:I548" si="17">SUM(B549:B552)</f>
        <v>0</v>
      </c>
      <c r="C548" s="510">
        <f t="shared" si="17"/>
        <v>0</v>
      </c>
      <c r="D548" s="510">
        <f t="shared" si="17"/>
        <v>0</v>
      </c>
      <c r="E548" s="510">
        <f t="shared" si="17"/>
        <v>0</v>
      </c>
      <c r="F548" s="510">
        <f t="shared" si="17"/>
        <v>0</v>
      </c>
      <c r="G548" s="510">
        <f t="shared" si="17"/>
        <v>0</v>
      </c>
      <c r="H548" s="510">
        <f t="shared" si="17"/>
        <v>0</v>
      </c>
      <c r="I548" s="313">
        <f t="shared" si="17"/>
        <v>0</v>
      </c>
      <c r="J548" s="334"/>
    </row>
    <row r="549" spans="1:10" ht="13.5" customHeight="1">
      <c r="A549" s="511" t="s">
        <v>232</v>
      </c>
      <c r="B549" s="505"/>
      <c r="C549" s="324"/>
      <c r="D549" s="324"/>
      <c r="E549" s="324"/>
      <c r="F549" s="324"/>
      <c r="G549" s="324"/>
      <c r="H549" s="324"/>
      <c r="I549" s="506"/>
      <c r="J549" s="507"/>
    </row>
    <row r="550" spans="1:10">
      <c r="A550" s="511" t="s">
        <v>233</v>
      </c>
      <c r="B550" s="505"/>
      <c r="C550" s="324"/>
      <c r="D550" s="324"/>
      <c r="E550" s="324"/>
      <c r="F550" s="324"/>
      <c r="G550" s="324"/>
      <c r="H550" s="324"/>
      <c r="I550" s="506"/>
      <c r="J550" s="507"/>
    </row>
    <row r="551" spans="1:10">
      <c r="A551" s="511" t="s">
        <v>234</v>
      </c>
      <c r="B551" s="505"/>
      <c r="C551" s="324"/>
      <c r="D551" s="324"/>
      <c r="E551" s="324"/>
      <c r="F551" s="324"/>
      <c r="G551" s="324"/>
      <c r="H551" s="324"/>
      <c r="I551" s="506"/>
      <c r="J551" s="507"/>
    </row>
    <row r="552" spans="1:10">
      <c r="A552" s="512" t="s">
        <v>235</v>
      </c>
      <c r="B552" s="505"/>
      <c r="C552" s="324"/>
      <c r="D552" s="324"/>
      <c r="E552" s="324"/>
      <c r="F552" s="324"/>
      <c r="G552" s="324"/>
      <c r="H552" s="324"/>
      <c r="I552" s="506"/>
      <c r="J552" s="507"/>
    </row>
    <row r="553" spans="1:10" ht="33.6" customHeight="1" thickBot="1">
      <c r="A553" s="496" t="s">
        <v>43</v>
      </c>
      <c r="B553" s="513">
        <f>B543+B544-B548</f>
        <v>0</v>
      </c>
      <c r="C553" s="514">
        <f>C543+C544-C548</f>
        <v>0</v>
      </c>
      <c r="D553" s="514">
        <f>D543+D544-D548</f>
        <v>0</v>
      </c>
      <c r="E553" s="514">
        <f t="shared" ref="E553:H553" si="18">E543+E544-E548</f>
        <v>0</v>
      </c>
      <c r="F553" s="514">
        <f t="shared" si="18"/>
        <v>0</v>
      </c>
      <c r="G553" s="514">
        <f t="shared" si="18"/>
        <v>0</v>
      </c>
      <c r="H553" s="514">
        <f t="shared" si="18"/>
        <v>0</v>
      </c>
      <c r="I553" s="515">
        <f>I543+I544-I548</f>
        <v>0</v>
      </c>
      <c r="J553" s="334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9">C554+C555-C556</f>
        <v>0</v>
      </c>
      <c r="D557" s="540">
        <f t="shared" si="19"/>
        <v>0</v>
      </c>
      <c r="E557" s="530">
        <f t="shared" si="19"/>
        <v>0</v>
      </c>
      <c r="F557" s="538">
        <f t="shared" si="19"/>
        <v>0</v>
      </c>
      <c r="G557" s="541">
        <f t="shared" si="19"/>
        <v>0</v>
      </c>
      <c r="H557" s="540">
        <f t="shared" si="19"/>
        <v>0</v>
      </c>
      <c r="I557" s="530">
        <f t="shared" si="19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20">C543-C554</f>
        <v>0</v>
      </c>
      <c r="D558" s="543">
        <f t="shared" si="20"/>
        <v>0</v>
      </c>
      <c r="E558" s="543">
        <f t="shared" si="20"/>
        <v>0</v>
      </c>
      <c r="F558" s="543">
        <f t="shared" si="20"/>
        <v>0</v>
      </c>
      <c r="G558" s="543">
        <f t="shared" si="20"/>
        <v>0</v>
      </c>
      <c r="H558" s="543">
        <f t="shared" si="20"/>
        <v>0</v>
      </c>
      <c r="I558" s="543">
        <f t="shared" si="20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21">C553-C557</f>
        <v>0</v>
      </c>
      <c r="D559" s="543">
        <f t="shared" si="21"/>
        <v>0</v>
      </c>
      <c r="E559" s="543">
        <f t="shared" si="21"/>
        <v>0</v>
      </c>
      <c r="F559" s="543">
        <f t="shared" si="21"/>
        <v>0</v>
      </c>
      <c r="G559" s="543">
        <f t="shared" si="21"/>
        <v>0</v>
      </c>
      <c r="H559" s="543">
        <f t="shared" si="21"/>
        <v>0</v>
      </c>
      <c r="I559" s="543">
        <f t="shared" si="21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12514.84</v>
      </c>
      <c r="D578" s="557">
        <v>9801.77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/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/>
      <c r="D580" s="561"/>
      <c r="E580" s="408"/>
      <c r="F580" s="408"/>
      <c r="G580" s="408"/>
      <c r="H580" s="408"/>
      <c r="I580" s="408"/>
    </row>
    <row r="581" spans="1:9">
      <c r="A581" s="559" t="s">
        <v>244</v>
      </c>
      <c r="B581" s="560"/>
      <c r="C581" s="563">
        <f>C582+C585+C586+C587+C588</f>
        <v>1740.37</v>
      </c>
      <c r="D581" s="563">
        <f>D582+D585+D586+D587+D588</f>
        <v>815.45</v>
      </c>
    </row>
    <row r="582" spans="1:9">
      <c r="A582" s="564" t="s">
        <v>245</v>
      </c>
      <c r="B582" s="565"/>
      <c r="C582" s="346"/>
      <c r="D582" s="346"/>
    </row>
    <row r="583" spans="1:9">
      <c r="A583" s="566" t="s">
        <v>246</v>
      </c>
      <c r="B583" s="567"/>
      <c r="C583" s="398"/>
      <c r="D583" s="398"/>
    </row>
    <row r="584" spans="1:9" ht="25.5" customHeight="1">
      <c r="A584" s="566" t="s">
        <v>247</v>
      </c>
      <c r="B584" s="567"/>
      <c r="C584" s="398"/>
      <c r="D584" s="398"/>
    </row>
    <row r="585" spans="1:9">
      <c r="A585" s="564" t="s">
        <v>248</v>
      </c>
      <c r="B585" s="565"/>
      <c r="C585" s="346"/>
      <c r="D585" s="346"/>
    </row>
    <row r="586" spans="1:9">
      <c r="A586" s="564" t="s">
        <v>249</v>
      </c>
      <c r="B586" s="565"/>
      <c r="C586" s="346"/>
      <c r="D586" s="346"/>
    </row>
    <row r="587" spans="1:9">
      <c r="A587" s="564" t="s">
        <v>250</v>
      </c>
      <c r="B587" s="565"/>
      <c r="C587" s="346"/>
      <c r="D587" s="346"/>
    </row>
    <row r="588" spans="1:9">
      <c r="A588" s="564" t="s">
        <v>17</v>
      </c>
      <c r="B588" s="565"/>
      <c r="C588" s="346">
        <v>1740.37</v>
      </c>
      <c r="D588" s="346">
        <v>815.45</v>
      </c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2">
        <f>SUM(C578+C579+C580+C581+C589)</f>
        <v>14255.21</v>
      </c>
      <c r="D590" s="352">
        <f>SUM(D578+D579+D580+D581+D589)</f>
        <v>10617.220000000001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4"/>
      <c r="B594" s="254"/>
      <c r="C594" s="254"/>
      <c r="D594" s="254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7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48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74" spans="1:3" ht="14.25">
      <c r="A674" s="572" t="s">
        <v>262</v>
      </c>
      <c r="B674" s="572"/>
      <c r="C674" s="572"/>
    </row>
    <row r="675" spans="1:3" ht="14.25" thickBot="1">
      <c r="A675" s="208"/>
      <c r="B675" s="254"/>
      <c r="C675" s="254"/>
    </row>
    <row r="676" spans="1:3" ht="26.25" thickBot="1">
      <c r="A676" s="602"/>
      <c r="B676" s="603" t="s">
        <v>263</v>
      </c>
      <c r="C676" s="337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5"/>
      <c r="C678" s="275"/>
    </row>
    <row r="679" spans="1:3">
      <c r="A679" s="607" t="s">
        <v>50</v>
      </c>
      <c r="B679" s="231"/>
      <c r="C679" s="232"/>
    </row>
    <row r="680" spans="1:3">
      <c r="A680" s="608"/>
      <c r="B680" s="231"/>
      <c r="C680" s="232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50</v>
      </c>
      <c r="B683" s="378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1811569.8</v>
      </c>
      <c r="C685" s="605">
        <f>C686+C692</f>
        <v>2161150</v>
      </c>
    </row>
    <row r="686" spans="1:3">
      <c r="A686" s="615" t="s">
        <v>266</v>
      </c>
      <c r="B686" s="246">
        <f>B688+B689+B690+B691</f>
        <v>0</v>
      </c>
      <c r="C686" s="246">
        <f>C688+C689+C690+C691</f>
        <v>0</v>
      </c>
    </row>
    <row r="687" spans="1:3">
      <c r="A687" s="616" t="s">
        <v>50</v>
      </c>
      <c r="B687" s="231"/>
      <c r="C687" s="232"/>
    </row>
    <row r="688" spans="1:3" hidden="1">
      <c r="A688" s="617"/>
      <c r="B688" s="231"/>
      <c r="C688" s="232"/>
    </row>
    <row r="689" spans="1:9" hidden="1">
      <c r="A689" s="617"/>
      <c r="B689" s="231"/>
      <c r="C689" s="232"/>
    </row>
    <row r="690" spans="1:9" hidden="1">
      <c r="A690" s="618"/>
      <c r="B690" s="231"/>
      <c r="C690" s="232"/>
    </row>
    <row r="691" spans="1:9" ht="76.5">
      <c r="A691" s="617" t="s">
        <v>269</v>
      </c>
      <c r="B691" s="231"/>
      <c r="C691" s="232"/>
    </row>
    <row r="692" spans="1:9">
      <c r="A692" s="619" t="s">
        <v>267</v>
      </c>
      <c r="B692" s="620">
        <f>SUM(B694:B695)</f>
        <v>1811569.8</v>
      </c>
      <c r="C692" s="620">
        <f>SUM(C694:C695)</f>
        <v>2161150</v>
      </c>
    </row>
    <row r="693" spans="1:9">
      <c r="A693" s="616" t="s">
        <v>50</v>
      </c>
      <c r="B693" s="231"/>
      <c r="C693" s="231"/>
    </row>
    <row r="694" spans="1:9" ht="25.5">
      <c r="A694" s="621" t="s">
        <v>270</v>
      </c>
      <c r="B694" s="622"/>
      <c r="C694" s="622"/>
    </row>
    <row r="695" spans="1:9" ht="45.75" thickBot="1">
      <c r="A695" s="623" t="s">
        <v>271</v>
      </c>
      <c r="B695" s="624">
        <v>1811569.8</v>
      </c>
      <c r="C695" s="624">
        <v>2161150</v>
      </c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6"/>
      <c r="C700" s="626"/>
      <c r="D700" s="626"/>
      <c r="E700" s="455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2" t="s">
        <v>275</v>
      </c>
      <c r="B742" s="572"/>
      <c r="C742" s="572"/>
    </row>
    <row r="743" spans="1:7" ht="14.25">
      <c r="A743" s="299" t="s">
        <v>276</v>
      </c>
      <c r="B743" s="299"/>
      <c r="C743" s="299"/>
    </row>
    <row r="744" spans="1:7" ht="15" thickBot="1">
      <c r="A744" s="572"/>
      <c r="B744" s="572"/>
      <c r="C744" s="572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158864.49</v>
      </c>
      <c r="F746" s="641">
        <f>SUM(F747:F754)</f>
        <v>156836.97</v>
      </c>
      <c r="G746" s="642"/>
    </row>
    <row r="747" spans="1:7">
      <c r="A747" s="643" t="s">
        <v>279</v>
      </c>
      <c r="B747" s="644"/>
      <c r="C747" s="644"/>
      <c r="D747" s="645"/>
      <c r="E747" s="646">
        <v>158864.49</v>
      </c>
      <c r="F747" s="646">
        <v>156836.97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-2216.35</v>
      </c>
      <c r="F755" s="663">
        <v>-854.1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44179</v>
      </c>
      <c r="F759" s="641">
        <f>F760+F768+F771+F774</f>
        <v>22981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44179</v>
      </c>
      <c r="F774" s="677">
        <f>SUM(F775:F788)</f>
        <v>22981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1">
        <v>43930</v>
      </c>
      <c r="F777" s="651">
        <v>22740</v>
      </c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249</v>
      </c>
      <c r="F788" s="651">
        <v>241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200827.13999999998</v>
      </c>
      <c r="F789" s="690">
        <f>SUM(F746+F755+F756+F757+F758+F759)</f>
        <v>178963.87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2"/>
      <c r="B792" s="572"/>
      <c r="C792" s="335"/>
    </row>
    <row r="793" spans="1:7" ht="15.75">
      <c r="A793" s="692" t="s">
        <v>322</v>
      </c>
      <c r="B793" s="693"/>
      <c r="C793" s="694" t="s">
        <v>263</v>
      </c>
      <c r="D793" s="694" t="s">
        <v>264</v>
      </c>
    </row>
    <row r="794" spans="1:7" ht="15.75" thickBot="1">
      <c r="A794" s="695"/>
      <c r="B794" s="696"/>
      <c r="C794" s="697"/>
      <c r="D794" s="698"/>
    </row>
    <row r="795" spans="1:7">
      <c r="A795" s="699" t="s">
        <v>323</v>
      </c>
      <c r="B795" s="700"/>
      <c r="C795" s="613">
        <v>351861.82</v>
      </c>
      <c r="D795" s="613">
        <v>133921.49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324809.02</v>
      </c>
      <c r="D797" s="232">
        <v>439415.64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4211.38</v>
      </c>
      <c r="D800" s="232">
        <v>4177.46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4" t="s">
        <v>330</v>
      </c>
      <c r="B802" s="565"/>
      <c r="C802" s="231"/>
      <c r="D802" s="232"/>
    </row>
    <row r="803" spans="1:4" ht="33" customHeight="1">
      <c r="A803" s="445" t="s">
        <v>331</v>
      </c>
      <c r="B803" s="446"/>
      <c r="C803" s="701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2" t="s">
        <v>83</v>
      </c>
      <c r="B805" s="703"/>
      <c r="C805" s="704">
        <f>SUM(C795:C804)</f>
        <v>680882.22000000009</v>
      </c>
      <c r="D805" s="704">
        <f>SUM(D795:D804)</f>
        <v>577514.59</v>
      </c>
    </row>
    <row r="835" spans="1:6" ht="14.25">
      <c r="A835" s="299" t="s">
        <v>332</v>
      </c>
      <c r="B835" s="299"/>
      <c r="C835" s="299"/>
    </row>
    <row r="836" spans="1:6" ht="15" thickBot="1">
      <c r="A836" s="572"/>
      <c r="B836" s="572"/>
      <c r="C836" s="572"/>
    </row>
    <row r="837" spans="1:6" ht="26.25" thickBot="1">
      <c r="A837" s="705" t="s">
        <v>333</v>
      </c>
      <c r="B837" s="706"/>
      <c r="C837" s="706"/>
      <c r="D837" s="707"/>
      <c r="E837" s="603" t="s">
        <v>263</v>
      </c>
      <c r="F837" s="337" t="s">
        <v>264</v>
      </c>
    </row>
    <row r="838" spans="1:6" ht="14.25" thickBot="1">
      <c r="A838" s="419" t="s">
        <v>334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335</v>
      </c>
      <c r="B839" s="712"/>
      <c r="C839" s="712"/>
      <c r="D839" s="713"/>
      <c r="E839" s="714"/>
      <c r="F839" s="715"/>
    </row>
    <row r="840" spans="1:6">
      <c r="A840" s="716" t="s">
        <v>336</v>
      </c>
      <c r="B840" s="717"/>
      <c r="C840" s="717"/>
      <c r="D840" s="718"/>
      <c r="E840" s="719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2518.17</v>
      </c>
      <c r="F843" s="729">
        <f>F844+F845+F846+F847+F848+F849+F850+F851+F852+F853</f>
        <v>2297.67</v>
      </c>
    </row>
    <row r="844" spans="1:6">
      <c r="A844" s="734" t="s">
        <v>340</v>
      </c>
      <c r="B844" s="735"/>
      <c r="C844" s="735"/>
      <c r="D844" s="736"/>
      <c r="E844" s="714"/>
      <c r="F844" s="714"/>
    </row>
    <row r="845" spans="1:6">
      <c r="A845" s="737" t="s">
        <v>341</v>
      </c>
      <c r="B845" s="738"/>
      <c r="C845" s="738"/>
      <c r="D845" s="739"/>
      <c r="E845" s="719"/>
      <c r="F845" s="719"/>
    </row>
    <row r="846" spans="1:6">
      <c r="A846" s="737" t="s">
        <v>342</v>
      </c>
      <c r="B846" s="738"/>
      <c r="C846" s="738"/>
      <c r="D846" s="739"/>
      <c r="E846" s="719"/>
      <c r="F846" s="719"/>
    </row>
    <row r="847" spans="1:6">
      <c r="A847" s="737" t="s">
        <v>343</v>
      </c>
      <c r="B847" s="738"/>
      <c r="C847" s="738"/>
      <c r="D847" s="739"/>
      <c r="E847" s="719"/>
      <c r="F847" s="720"/>
    </row>
    <row r="848" spans="1:6">
      <c r="A848" s="737" t="s">
        <v>344</v>
      </c>
      <c r="B848" s="738"/>
      <c r="C848" s="738"/>
      <c r="D848" s="739"/>
      <c r="E848" s="719"/>
      <c r="F848" s="720"/>
    </row>
    <row r="849" spans="1:6">
      <c r="A849" s="737" t="s">
        <v>345</v>
      </c>
      <c r="B849" s="738"/>
      <c r="C849" s="738"/>
      <c r="D849" s="739"/>
      <c r="E849" s="622"/>
      <c r="F849" s="740"/>
    </row>
    <row r="850" spans="1:6">
      <c r="A850" s="737" t="s">
        <v>346</v>
      </c>
      <c r="B850" s="738"/>
      <c r="C850" s="738"/>
      <c r="D850" s="739"/>
      <c r="E850" s="622"/>
      <c r="F850" s="740"/>
    </row>
    <row r="851" spans="1:6" ht="25.9" customHeight="1">
      <c r="A851" s="716" t="s">
        <v>347</v>
      </c>
      <c r="B851" s="717"/>
      <c r="C851" s="717"/>
      <c r="D851" s="718"/>
      <c r="E851" s="719"/>
      <c r="F851" s="720"/>
    </row>
    <row r="852" spans="1:6" ht="54.6" customHeight="1">
      <c r="A852" s="716" t="s">
        <v>348</v>
      </c>
      <c r="B852" s="717"/>
      <c r="C852" s="717"/>
      <c r="D852" s="718"/>
      <c r="E852" s="622"/>
      <c r="F852" s="740"/>
    </row>
    <row r="853" spans="1:6" ht="53.45" customHeight="1" thickBot="1">
      <c r="A853" s="721" t="s">
        <v>349</v>
      </c>
      <c r="B853" s="722"/>
      <c r="C853" s="722"/>
      <c r="D853" s="723"/>
      <c r="E853" s="740">
        <v>2518.17</v>
      </c>
      <c r="F853" s="740">
        <v>2297.67</v>
      </c>
    </row>
    <row r="854" spans="1:6" ht="14.25" thickBot="1">
      <c r="A854" s="741" t="s">
        <v>83</v>
      </c>
      <c r="B854" s="742"/>
      <c r="C854" s="742"/>
      <c r="D854" s="743"/>
      <c r="E854" s="413">
        <f>SUM(E838+E842+E843)</f>
        <v>2518.17</v>
      </c>
      <c r="F854" s="413">
        <f>SUM(F838+F842+F843)</f>
        <v>2297.67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2"/>
      <c r="B879" s="572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3" t="s">
        <v>263</v>
      </c>
      <c r="F880" s="337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9" t="s">
        <v>353</v>
      </c>
      <c r="B882" s="708"/>
      <c r="C882" s="708"/>
      <c r="D882" s="709"/>
      <c r="E882" s="605">
        <f>SUM(E883+E884+E888)</f>
        <v>322.02999999999997</v>
      </c>
      <c r="F882" s="605">
        <f>SUM(F883+F884+F888)</f>
        <v>5563.25</v>
      </c>
    </row>
    <row r="883" spans="1:6">
      <c r="A883" s="748" t="s">
        <v>354</v>
      </c>
      <c r="B883" s="749"/>
      <c r="C883" s="749"/>
      <c r="D883" s="750"/>
      <c r="E883" s="246"/>
      <c r="F883" s="246"/>
    </row>
    <row r="884" spans="1:6">
      <c r="A884" s="314" t="s">
        <v>355</v>
      </c>
      <c r="B884" s="751"/>
      <c r="C884" s="751"/>
      <c r="D884" s="752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3"/>
      <c r="C885" s="753"/>
      <c r="D885" s="463"/>
      <c r="E885" s="231"/>
      <c r="F885" s="231"/>
    </row>
    <row r="886" spans="1:6">
      <c r="A886" s="325" t="s">
        <v>357</v>
      </c>
      <c r="B886" s="753"/>
      <c r="C886" s="753"/>
      <c r="D886" s="463"/>
      <c r="E886" s="231"/>
      <c r="F886" s="231"/>
    </row>
    <row r="887" spans="1:6">
      <c r="A887" s="325" t="s">
        <v>358</v>
      </c>
      <c r="B887" s="753"/>
      <c r="C887" s="753"/>
      <c r="D887" s="463"/>
      <c r="E887" s="231"/>
      <c r="F887" s="231"/>
    </row>
    <row r="888" spans="1:6">
      <c r="A888" s="464" t="s">
        <v>359</v>
      </c>
      <c r="B888" s="754"/>
      <c r="C888" s="754"/>
      <c r="D888" s="465"/>
      <c r="E888" s="224">
        <f>E889+E890+E891+E892+E893</f>
        <v>322.02999999999997</v>
      </c>
      <c r="F888" s="224">
        <f>F889+F890+F891+F892+F893</f>
        <v>5563.25</v>
      </c>
    </row>
    <row r="889" spans="1:6">
      <c r="A889" s="325" t="s">
        <v>360</v>
      </c>
      <c r="B889" s="753"/>
      <c r="C889" s="753"/>
      <c r="D889" s="463"/>
      <c r="E889" s="231"/>
      <c r="F889" s="231"/>
    </row>
    <row r="890" spans="1:6">
      <c r="A890" s="325" t="s">
        <v>361</v>
      </c>
      <c r="B890" s="753"/>
      <c r="C890" s="753"/>
      <c r="D890" s="463"/>
      <c r="E890" s="231"/>
      <c r="F890" s="231"/>
    </row>
    <row r="891" spans="1:6">
      <c r="A891" s="325" t="s">
        <v>362</v>
      </c>
      <c r="B891" s="753"/>
      <c r="C891" s="753"/>
      <c r="D891" s="463"/>
      <c r="E891" s="231"/>
      <c r="F891" s="231"/>
    </row>
    <row r="892" spans="1:6">
      <c r="A892" s="325" t="s">
        <v>363</v>
      </c>
      <c r="B892" s="753"/>
      <c r="C892" s="753"/>
      <c r="D892" s="463"/>
      <c r="E892" s="231"/>
      <c r="F892" s="231"/>
    </row>
    <row r="893" spans="1:6" ht="65.45" customHeight="1" thickBot="1">
      <c r="A893" s="755" t="s">
        <v>364</v>
      </c>
      <c r="B893" s="756"/>
      <c r="C893" s="756"/>
      <c r="D893" s="757"/>
      <c r="E893" s="610">
        <v>322.02999999999997</v>
      </c>
      <c r="F893" s="610">
        <v>5563.25</v>
      </c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322.02999999999997</v>
      </c>
      <c r="F894" s="761">
        <f>SUM(F881+F882)</f>
        <v>5563.25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5">
        <f>SUM(E926:E927)</f>
        <v>220.59</v>
      </c>
      <c r="F925" s="605">
        <f>SUM(F926:F927)</f>
        <v>110.57</v>
      </c>
    </row>
    <row r="926" spans="1:6" ht="22.5" customHeight="1">
      <c r="A926" s="773" t="s">
        <v>369</v>
      </c>
      <c r="B926" s="774"/>
      <c r="C926" s="774"/>
      <c r="D926" s="775"/>
      <c r="E926" s="378">
        <v>220.59</v>
      </c>
      <c r="F926" s="378">
        <v>110.57</v>
      </c>
    </row>
    <row r="927" spans="1:6" ht="15.75" customHeight="1" thickBot="1">
      <c r="A927" s="776" t="s">
        <v>370</v>
      </c>
      <c r="B927" s="777"/>
      <c r="C927" s="777"/>
      <c r="D927" s="778"/>
      <c r="E927" s="237"/>
      <c r="F927" s="237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4"/>
      <c r="F929" s="224"/>
    </row>
    <row r="930" spans="1:6">
      <c r="A930" s="783" t="s">
        <v>373</v>
      </c>
      <c r="B930" s="784"/>
      <c r="C930" s="784"/>
      <c r="D930" s="785"/>
      <c r="E930" s="231"/>
      <c r="F930" s="231"/>
    </row>
    <row r="931" spans="1:6">
      <c r="A931" s="786" t="s">
        <v>374</v>
      </c>
      <c r="B931" s="787"/>
      <c r="C931" s="787"/>
      <c r="D931" s="788"/>
      <c r="E931" s="378"/>
      <c r="F931" s="378"/>
    </row>
    <row r="932" spans="1:6">
      <c r="A932" s="789" t="s">
        <v>375</v>
      </c>
      <c r="B932" s="790"/>
      <c r="C932" s="790"/>
      <c r="D932" s="791"/>
      <c r="E932" s="231"/>
      <c r="F932" s="231"/>
    </row>
    <row r="933" spans="1:6">
      <c r="A933" s="789" t="s">
        <v>376</v>
      </c>
      <c r="B933" s="790"/>
      <c r="C933" s="790"/>
      <c r="D933" s="791"/>
      <c r="E933" s="237"/>
      <c r="F933" s="237"/>
    </row>
    <row r="934" spans="1:6">
      <c r="A934" s="789" t="s">
        <v>377</v>
      </c>
      <c r="B934" s="790"/>
      <c r="C934" s="790"/>
      <c r="D934" s="791"/>
      <c r="E934" s="237"/>
      <c r="F934" s="237"/>
    </row>
    <row r="935" spans="1:6" ht="14.25" thickBot="1">
      <c r="A935" s="792" t="s">
        <v>135</v>
      </c>
      <c r="B935" s="793"/>
      <c r="C935" s="793"/>
      <c r="D935" s="794"/>
      <c r="E935" s="237"/>
      <c r="F935" s="237"/>
    </row>
    <row r="936" spans="1:6" ht="16.5" thickBot="1">
      <c r="A936" s="702" t="s">
        <v>83</v>
      </c>
      <c r="B936" s="795"/>
      <c r="C936" s="795"/>
      <c r="D936" s="703"/>
      <c r="E936" s="796">
        <f>SUM(E924+E925+E928)</f>
        <v>220.59</v>
      </c>
      <c r="F936" s="796">
        <f>SUM(F924+F925+F928)</f>
        <v>110.57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3" t="s">
        <v>263</v>
      </c>
      <c r="F941" s="337" t="s">
        <v>264</v>
      </c>
    </row>
    <row r="942" spans="1:6" ht="14.25" thickBot="1">
      <c r="A942" s="419" t="s">
        <v>368</v>
      </c>
      <c r="B942" s="708"/>
      <c r="C942" s="708"/>
      <c r="D942" s="709"/>
      <c r="E942" s="605">
        <f>E943+E944</f>
        <v>0</v>
      </c>
      <c r="F942" s="605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799"/>
    </row>
    <row r="944" spans="1:6" ht="14.25" thickBot="1">
      <c r="A944" s="800" t="s">
        <v>380</v>
      </c>
      <c r="B944" s="801"/>
      <c r="C944" s="801"/>
      <c r="D944" s="802"/>
      <c r="E944" s="610"/>
      <c r="F944" s="611"/>
    </row>
    <row r="945" spans="1:6" ht="14.25" thickBot="1">
      <c r="A945" s="419" t="s">
        <v>381</v>
      </c>
      <c r="B945" s="708"/>
      <c r="C945" s="708"/>
      <c r="D945" s="709"/>
      <c r="E945" s="605">
        <f>SUM(E946:E951)</f>
        <v>94.08</v>
      </c>
      <c r="F945" s="605">
        <f>SUM(F946:F951)</f>
        <v>88.8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6" t="s">
        <v>383</v>
      </c>
      <c r="B947" s="717"/>
      <c r="C947" s="717"/>
      <c r="D947" s="718"/>
      <c r="E947" s="231"/>
      <c r="F947" s="231"/>
    </row>
    <row r="948" spans="1:6">
      <c r="A948" s="716" t="s">
        <v>384</v>
      </c>
      <c r="B948" s="717"/>
      <c r="C948" s="717"/>
      <c r="D948" s="718"/>
      <c r="E948" s="237">
        <v>94.08</v>
      </c>
      <c r="F948" s="237">
        <v>88.8</v>
      </c>
    </row>
    <row r="949" spans="1:6">
      <c r="A949" s="716" t="s">
        <v>385</v>
      </c>
      <c r="B949" s="717"/>
      <c r="C949" s="717"/>
      <c r="D949" s="718"/>
      <c r="E949" s="237"/>
      <c r="F949" s="237"/>
    </row>
    <row r="950" spans="1:6">
      <c r="A950" s="716" t="s">
        <v>386</v>
      </c>
      <c r="B950" s="717"/>
      <c r="C950" s="717"/>
      <c r="D950" s="718"/>
      <c r="E950" s="237"/>
      <c r="F950" s="237"/>
    </row>
    <row r="951" spans="1:6" ht="14.25" thickBot="1">
      <c r="A951" s="803" t="s">
        <v>135</v>
      </c>
      <c r="B951" s="804"/>
      <c r="C951" s="804"/>
      <c r="D951" s="805"/>
      <c r="E951" s="237"/>
      <c r="F951" s="237"/>
    </row>
    <row r="952" spans="1:6" ht="14.25" thickBot="1">
      <c r="A952" s="433"/>
      <c r="B952" s="806"/>
      <c r="C952" s="806"/>
      <c r="D952" s="434"/>
      <c r="E952" s="413">
        <f>SUM(E942+E945)</f>
        <v>94.08</v>
      </c>
      <c r="F952" s="413">
        <f>SUM(F942+F945)</f>
        <v>88.8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4"/>
      <c r="C969" s="254"/>
      <c r="D969" s="254"/>
      <c r="E969" s="254"/>
      <c r="F969" s="254"/>
    </row>
    <row r="970" spans="1:6" ht="14.25" thickBot="1">
      <c r="A970" s="809" t="s">
        <v>388</v>
      </c>
      <c r="B970" s="810"/>
      <c r="C970" s="811" t="s">
        <v>389</v>
      </c>
      <c r="D970" s="812"/>
      <c r="E970" s="812"/>
      <c r="F970" s="813"/>
    </row>
    <row r="971" spans="1:6" ht="14.25" thickBot="1">
      <c r="A971" s="814"/>
      <c r="B971" s="815"/>
      <c r="C971" s="816" t="s">
        <v>390</v>
      </c>
      <c r="D971" s="817" t="s">
        <v>391</v>
      </c>
      <c r="E971" s="818" t="s">
        <v>265</v>
      </c>
      <c r="F971" s="817" t="s">
        <v>268</v>
      </c>
    </row>
    <row r="972" spans="1:6">
      <c r="A972" s="819" t="s">
        <v>392</v>
      </c>
      <c r="B972" s="340"/>
      <c r="C972" s="820">
        <f>SUM(C973:C973)</f>
        <v>0</v>
      </c>
      <c r="D972" s="820">
        <f t="shared" ref="D972:F972" si="22">SUM(D973:D973)</f>
        <v>1434.02</v>
      </c>
      <c r="E972" s="820">
        <f t="shared" si="22"/>
        <v>0</v>
      </c>
      <c r="F972" s="820">
        <f t="shared" si="22"/>
        <v>24474.799999999999</v>
      </c>
    </row>
    <row r="973" spans="1:6">
      <c r="A973" s="821" t="s">
        <v>393</v>
      </c>
      <c r="B973" s="344"/>
      <c r="C973" s="289"/>
      <c r="D973" s="231">
        <v>1434.02</v>
      </c>
      <c r="E973" s="230"/>
      <c r="F973" s="231">
        <v>24474.799999999999</v>
      </c>
    </row>
    <row r="974" spans="1:6">
      <c r="A974" s="821"/>
      <c r="B974" s="344"/>
      <c r="C974" s="289"/>
      <c r="D974" s="231"/>
      <c r="E974" s="230"/>
      <c r="F974" s="231"/>
    </row>
    <row r="975" spans="1:6">
      <c r="A975" s="821" t="s">
        <v>394</v>
      </c>
      <c r="B975" s="344"/>
      <c r="C975" s="289"/>
      <c r="D975" s="231"/>
      <c r="E975" s="230"/>
      <c r="F975" s="231"/>
    </row>
    <row r="976" spans="1:6">
      <c r="A976" s="822" t="s">
        <v>395</v>
      </c>
      <c r="B976" s="446"/>
      <c r="C976" s="289"/>
      <c r="D976" s="231"/>
      <c r="E976" s="230"/>
      <c r="F976" s="231"/>
    </row>
    <row r="977" spans="1:6" ht="14.25" thickBot="1">
      <c r="A977" s="823" t="s">
        <v>396</v>
      </c>
      <c r="B977" s="362"/>
      <c r="C977" s="824"/>
      <c r="D977" s="237"/>
      <c r="E977" s="236"/>
      <c r="F977" s="237">
        <v>1350</v>
      </c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E978" si="23">D972+D976+D977</f>
        <v>1434.02</v>
      </c>
      <c r="E978" s="827">
        <f t="shared" si="23"/>
        <v>0</v>
      </c>
      <c r="F978" s="827">
        <f>F972+F976+F977</f>
        <v>25824.799999999999</v>
      </c>
    </row>
    <row r="981" spans="1:6" ht="30" customHeight="1">
      <c r="A981" s="206" t="s">
        <v>397</v>
      </c>
      <c r="B981" s="206"/>
      <c r="C981" s="206"/>
      <c r="D981" s="206"/>
      <c r="E981" s="828"/>
      <c r="F981" s="828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8" t="s">
        <v>401</v>
      </c>
      <c r="B986" s="829"/>
      <c r="C986" s="830">
        <v>75</v>
      </c>
      <c r="D986" s="831">
        <v>73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6" t="s">
        <v>403</v>
      </c>
      <c r="B991" s="817" t="s">
        <v>404</v>
      </c>
      <c r="C991" s="817" t="s">
        <v>151</v>
      </c>
      <c r="D991" s="214" t="s">
        <v>405</v>
      </c>
      <c r="E991" s="213" t="s">
        <v>406</v>
      </c>
    </row>
    <row r="992" spans="1:6">
      <c r="A992" s="832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408</v>
      </c>
      <c r="B994" s="231"/>
      <c r="C994" s="231"/>
      <c r="D994" s="230"/>
      <c r="E994" s="231"/>
    </row>
    <row r="995" spans="1:5">
      <c r="A995" s="833" t="s">
        <v>409</v>
      </c>
      <c r="B995" s="231"/>
      <c r="C995" s="231"/>
      <c r="D995" s="230"/>
      <c r="E995" s="231"/>
    </row>
    <row r="996" spans="1:5">
      <c r="A996" s="833" t="s">
        <v>410</v>
      </c>
      <c r="B996" s="231"/>
      <c r="C996" s="231"/>
      <c r="D996" s="230"/>
      <c r="E996" s="231"/>
    </row>
    <row r="997" spans="1:5">
      <c r="A997" s="833" t="s">
        <v>411</v>
      </c>
      <c r="B997" s="231"/>
      <c r="C997" s="231"/>
      <c r="D997" s="230"/>
      <c r="E997" s="231"/>
    </row>
    <row r="998" spans="1:5">
      <c r="A998" s="833" t="s">
        <v>412</v>
      </c>
      <c r="B998" s="231"/>
      <c r="C998" s="231"/>
      <c r="D998" s="230"/>
      <c r="E998" s="231"/>
    </row>
    <row r="999" spans="1:5" ht="14.25" thickBot="1">
      <c r="A999" s="834" t="s">
        <v>413</v>
      </c>
      <c r="B999" s="610"/>
      <c r="C999" s="610"/>
      <c r="D999" s="835"/>
      <c r="E999" s="610"/>
    </row>
    <row r="1010" spans="1:5" ht="14.25">
      <c r="A1010" s="572" t="s">
        <v>414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403</v>
      </c>
      <c r="B1012" s="838" t="s">
        <v>404</v>
      </c>
      <c r="C1012" s="838" t="s">
        <v>151</v>
      </c>
      <c r="D1012" s="839" t="s">
        <v>415</v>
      </c>
      <c r="E1012" s="840" t="s">
        <v>406</v>
      </c>
    </row>
    <row r="1013" spans="1:5">
      <c r="A1013" s="832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408</v>
      </c>
      <c r="B1015" s="231"/>
      <c r="C1015" s="231"/>
      <c r="D1015" s="230"/>
      <c r="E1015" s="231"/>
    </row>
    <row r="1016" spans="1:5">
      <c r="A1016" s="833" t="s">
        <v>409</v>
      </c>
      <c r="B1016" s="231"/>
      <c r="C1016" s="231"/>
      <c r="D1016" s="230"/>
      <c r="E1016" s="231"/>
    </row>
    <row r="1017" spans="1:5">
      <c r="A1017" s="833" t="s">
        <v>410</v>
      </c>
      <c r="B1017" s="231"/>
      <c r="C1017" s="231"/>
      <c r="D1017" s="230"/>
      <c r="E1017" s="231"/>
    </row>
    <row r="1018" spans="1:5">
      <c r="A1018" s="833" t="s">
        <v>411</v>
      </c>
      <c r="B1018" s="231"/>
      <c r="C1018" s="231"/>
      <c r="D1018" s="230"/>
      <c r="E1018" s="231"/>
    </row>
    <row r="1019" spans="1:5">
      <c r="A1019" s="833" t="s">
        <v>412</v>
      </c>
      <c r="B1019" s="231"/>
      <c r="C1019" s="231"/>
      <c r="D1019" s="230"/>
      <c r="E1019" s="231"/>
    </row>
    <row r="1020" spans="1:5" ht="14.25" thickBot="1">
      <c r="A1020" s="834" t="s">
        <v>413</v>
      </c>
      <c r="B1020" s="610"/>
      <c r="C1020" s="610"/>
      <c r="D1020" s="835"/>
      <c r="E1020" s="610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416</v>
      </c>
      <c r="B1029" s="844"/>
      <c r="C1029" s="842">
        <v>45733</v>
      </c>
      <c r="D1029" s="842"/>
      <c r="E1029" s="844"/>
      <c r="F1029" s="843" t="s">
        <v>417</v>
      </c>
      <c r="G1029" s="843"/>
    </row>
    <row r="1030" spans="1:7" ht="15">
      <c r="A1030" s="844" t="s">
        <v>418</v>
      </c>
      <c r="B1030" s="335"/>
      <c r="C1030" s="843" t="s">
        <v>419</v>
      </c>
      <c r="D1030" s="845"/>
      <c r="E1030" s="844"/>
      <c r="F1030" s="843" t="s">
        <v>420</v>
      </c>
      <c r="G1030" s="843"/>
    </row>
  </sheetData>
  <sheetProtection algorithmName="SHA-512" hashValue="3x5NvvGZCq8j/LA4jOLJt/5G5XjuigqTX8l1tpxndpQL6cw7lLlVi8jETsAPU18S3BmeWOlbtjnUFQUVM+lORA==" saltValue="sGv402XH1w0AsrafGH5uhg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26 im. Mirosława Biernackiego, ul. Miedziana 8, 00-814 Warszawa
Informacja dodatkowa do sprawozdania finansowego za rok obrotowy zakończony 31 grudnia 2024 r.
II. Dodatkowe informacje i objaśnienia</oddHeader>
  </headerFooter>
  <rowBreaks count="21" manualBreakCount="21">
    <brk id="90" max="9" man="1"/>
    <brk id="125" max="9" man="1"/>
    <brk id="212" max="9" man="1"/>
    <brk id="248" max="9" man="1"/>
    <brk id="289" max="9" man="1"/>
    <brk id="326" max="9" man="1"/>
    <brk id="414" max="9" man="1"/>
    <brk id="454" max="9" man="1"/>
    <brk id="493" max="9" man="1"/>
    <brk id="536" max="9" man="1"/>
    <brk id="574" max="9" man="1"/>
    <brk id="623" max="9" man="1"/>
    <brk id="673" max="9" man="1"/>
    <brk id="697" max="9" man="1"/>
    <brk id="741" max="9" man="1"/>
    <brk id="790" max="9" man="1"/>
    <brk id="834" max="9" man="1"/>
    <brk id="877" max="9" man="1"/>
    <brk id="920" max="9" man="1"/>
    <brk id="967" max="9" man="1"/>
    <brk id="100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SP26</vt:lpstr>
      <vt:lpstr>'SP26'!Obszar_wydruku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2025-04-17T08:04:46Z</dcterms:created>
  <dcterms:modified xsi:type="dcterms:W3CDTF">2025-04-17T08:05:03Z</dcterms:modified>
</cp:coreProperties>
</file>