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17 - Sprawozdanie finansowe za rok 2024\"/>
    </mc:Choice>
  </mc:AlternateContent>
  <xr:revisionPtr revIDLastSave="0" documentId="8_{4A3F4750-9F28-4DF5-BB01-1DAA9D23B5E1}" xr6:coauthVersionLast="47" xr6:coauthVersionMax="47" xr10:uidLastSave="{00000000-0000-0000-0000-000000000000}"/>
  <bookViews>
    <workbookView xWindow="-120" yWindow="-120" windowWidth="29040" windowHeight="15720" xr2:uid="{99B1A901-C100-47DF-88F4-6C4BB82AAF80}"/>
  </bookViews>
  <sheets>
    <sheet name="SP317" sheetId="1" r:id="rId1"/>
  </sheets>
  <definedNames>
    <definedName name="Z_0E512D48_1569_46AD_A47C_3F29397FBF0E_.wvu.Rows" localSheetId="0" hidden="1">'SP317'!$688:$690</definedName>
    <definedName name="Z_648AFA9C_3F8C_4E58_9720_1CC82DC40A10_.wvu.Rows" localSheetId="0" hidden="1">'SP317'!$688:$690</definedName>
    <definedName name="Z_7D0C264A_8A60_4302_ABBA_22C843578664_.wvu.Rows" localSheetId="0" hidden="1">'SP317'!$688:$690</definedName>
    <definedName name="Z_911D2E26_6507_4FEE_9B59_556B580909FF_.wvu.Rows" localSheetId="0" hidden="1">'SP317'!$688:$690</definedName>
    <definedName name="Z_A58C76CF_282B_46CA_B1EF_0F63C35B5C66_.wvu.Rows" localSheetId="0" hidden="1">'SP317'!$688:$690</definedName>
    <definedName name="Z_B56408D0_3126_43C7_8A76_9468D24D8650_.wvu.Rows" localSheetId="0" hidden="1">'SP317'!$688:$690</definedName>
    <definedName name="Z_BAEF8D0F_A685_4ECA_8E52_EA6396C7269C_.wvu.Rows" localSheetId="0" hidden="1">'SP317'!$688:$690</definedName>
    <definedName name="Z_C6328CF1_542F_4DB0_9C5D_712E5A57423B_.wvu.Rows" localSheetId="0" hidden="1">'SP317'!$688:$690</definedName>
    <definedName name="Z_D481E857_A2A2_43BF_8F8A_ED1880E41AEA_.wvu.Rows" localSheetId="0" hidden="1">'SP317'!$688:$690</definedName>
    <definedName name="Z_F986E061_B321_40FE_824A_DFE21814B316_.wvu.Rows" localSheetId="0" hidden="1">'SP317'!$688:$690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8" i="1" l="1"/>
  <c r="F977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F882" i="1" s="1"/>
  <c r="F894" i="1" s="1"/>
  <c r="E888" i="1"/>
  <c r="F884" i="1"/>
  <c r="E884" i="1"/>
  <c r="E882" i="1"/>
  <c r="E854" i="1"/>
  <c r="F843" i="1"/>
  <c r="F854" i="1" s="1"/>
  <c r="E843" i="1"/>
  <c r="F838" i="1"/>
  <c r="E838" i="1"/>
  <c r="C805" i="1"/>
  <c r="D797" i="1"/>
  <c r="D795" i="1"/>
  <c r="D805" i="1" s="1"/>
  <c r="F774" i="1"/>
  <c r="E774" i="1"/>
  <c r="F771" i="1"/>
  <c r="E771" i="1"/>
  <c r="F768" i="1"/>
  <c r="E768" i="1"/>
  <c r="E759" i="1" s="1"/>
  <c r="F760" i="1"/>
  <c r="F759" i="1" s="1"/>
  <c r="F789" i="1" s="1"/>
  <c r="E760" i="1"/>
  <c r="F746" i="1"/>
  <c r="E746" i="1"/>
  <c r="E789" i="1" s="1"/>
  <c r="C692" i="1"/>
  <c r="B692" i="1"/>
  <c r="B685" i="1" s="1"/>
  <c r="C686" i="1"/>
  <c r="C685" i="1" s="1"/>
  <c r="B686" i="1"/>
  <c r="C682" i="1"/>
  <c r="B682" i="1"/>
  <c r="C677" i="1"/>
  <c r="B677" i="1"/>
  <c r="D590" i="1"/>
  <c r="D588" i="1"/>
  <c r="D582" i="1"/>
  <c r="C582" i="1"/>
  <c r="D581" i="1"/>
  <c r="C581" i="1"/>
  <c r="C590" i="1" s="1"/>
  <c r="D578" i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D510" i="1" s="1"/>
  <c r="C505" i="1"/>
  <c r="C510" i="1" s="1"/>
  <c r="D497" i="1"/>
  <c r="C497" i="1"/>
  <c r="D474" i="1"/>
  <c r="D469" i="1"/>
  <c r="C469" i="1"/>
  <c r="C480" i="1" s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B96" i="1"/>
  <c r="E95" i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G29" i="1"/>
  <c r="I28" i="1"/>
  <c r="I27" i="1"/>
  <c r="I26" i="1"/>
  <c r="H26" i="1"/>
  <c r="G26" i="1"/>
  <c r="F26" i="1"/>
  <c r="E26" i="1"/>
  <c r="D26" i="1"/>
  <c r="C26" i="1"/>
  <c r="C29" i="1" s="1"/>
  <c r="B26" i="1"/>
  <c r="B29" i="1" s="1"/>
  <c r="I25" i="1"/>
  <c r="G24" i="1"/>
  <c r="I23" i="1"/>
  <c r="H22" i="1"/>
  <c r="G22" i="1"/>
  <c r="F22" i="1"/>
  <c r="F29" i="1" s="1"/>
  <c r="D22" i="1"/>
  <c r="D29" i="1" s="1"/>
  <c r="C22" i="1"/>
  <c r="B22" i="1"/>
  <c r="I21" i="1"/>
  <c r="H19" i="1"/>
  <c r="H37" i="1" s="1"/>
  <c r="G19" i="1"/>
  <c r="G37" i="1" s="1"/>
  <c r="I18" i="1"/>
  <c r="I17" i="1"/>
  <c r="I16" i="1"/>
  <c r="H16" i="1"/>
  <c r="G16" i="1"/>
  <c r="F16" i="1"/>
  <c r="E16" i="1"/>
  <c r="D16" i="1"/>
  <c r="C16" i="1"/>
  <c r="C19" i="1" s="1"/>
  <c r="B16" i="1"/>
  <c r="B19" i="1" s="1"/>
  <c r="I15" i="1"/>
  <c r="I14" i="1"/>
  <c r="G13" i="1"/>
  <c r="E13" i="1"/>
  <c r="E12" i="1" s="1"/>
  <c r="E19" i="1" s="1"/>
  <c r="H12" i="1"/>
  <c r="G12" i="1"/>
  <c r="F12" i="1"/>
  <c r="F19" i="1" s="1"/>
  <c r="D12" i="1"/>
  <c r="D19" i="1" s="1"/>
  <c r="C12" i="1"/>
  <c r="B12" i="1"/>
  <c r="I11" i="1"/>
  <c r="I36" i="1" s="1"/>
  <c r="E103" i="1" l="1"/>
  <c r="E110" i="1" s="1"/>
  <c r="D37" i="1"/>
  <c r="F37" i="1"/>
  <c r="C37" i="1"/>
  <c r="I559" i="1"/>
  <c r="E24" i="1"/>
  <c r="I13" i="1"/>
  <c r="I12" i="1" s="1"/>
  <c r="I19" i="1" s="1"/>
  <c r="I24" i="1" l="1"/>
  <c r="I22" i="1" s="1"/>
  <c r="I29" i="1" s="1"/>
  <c r="I37" i="1" s="1"/>
  <c r="E22" i="1"/>
  <c r="E29" i="1" s="1"/>
  <c r="E37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<sst xmlns="http://schemas.openxmlformats.org/spreadsheetml/2006/main" count="642" uniqueCount="421">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</sst>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8" fillId="7" borderId="0" xfId="0" applyNumberFormat="1" applyFont="1" applyFill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39C09AF4-9951-4BD3-B39F-E43D760BF5C8}"/>
    <cellStyle name="Normalny" xfId="0" builtinId="0"/>
    <cellStyle name="Normalny 2" xfId="4" xr:uid="{DA2D7822-E754-4DBE-A818-E1F8DC3FEEA4}"/>
    <cellStyle name="Normalny 3" xfId="5" xr:uid="{28384AB7-824E-48EF-AF3E-FD86D1D2FE86}"/>
    <cellStyle name="Normalny_dzielnice termin spr." xfId="2" xr:uid="{27A5DE07-9316-4B01-BE21-88FAE8FDB03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F72B0-5C1B-4DED-9C24-69B4A046DD7C}">
  <sheetPr codeName="Arkusz15">
    <tabColor rgb="FF92D050"/>
  </sheetPr>
  <dimension ref="A2:J1030"/>
  <sheetViews>
    <sheetView tabSelected="1" view="pageLayout" topLeftCell="A1002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5703125" style="13" customWidth="1"/>
    <col min="8" max="8" width="13.7109375" style="13" customWidth="1"/>
    <col min="9" max="9" width="14.71093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4252149.32</v>
      </c>
      <c r="E11" s="39">
        <v>823522.79</v>
      </c>
      <c r="F11" s="39"/>
      <c r="G11" s="39">
        <v>571770.65</v>
      </c>
      <c r="H11" s="39"/>
      <c r="I11" s="40">
        <f>SUM(B11:H11)</f>
        <v>5647442.7600000007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36538.449999999997</v>
      </c>
      <c r="F12" s="42">
        <f t="shared" si="0"/>
        <v>0</v>
      </c>
      <c r="G12" s="42">
        <f t="shared" si="0"/>
        <v>104321.95</v>
      </c>
      <c r="H12" s="42">
        <f t="shared" si="0"/>
        <v>0</v>
      </c>
      <c r="I12" s="40">
        <f t="shared" si="0"/>
        <v>140860.4</v>
      </c>
    </row>
    <row r="13" spans="1:10">
      <c r="A13" s="43" t="s">
        <v>16</v>
      </c>
      <c r="B13" s="44"/>
      <c r="C13" s="44"/>
      <c r="D13" s="44"/>
      <c r="E13" s="45">
        <f>36538.45</f>
        <v>36538.449999999997</v>
      </c>
      <c r="F13" s="45"/>
      <c r="G13" s="45">
        <f>104321.95</f>
        <v>104321.95</v>
      </c>
      <c r="H13" s="45"/>
      <c r="I13" s="46">
        <f>SUM(B13:H13)</f>
        <v>140860.4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4252149.32</v>
      </c>
      <c r="E19" s="42">
        <f t="shared" si="2"/>
        <v>860061.24</v>
      </c>
      <c r="F19" s="42">
        <f t="shared" si="2"/>
        <v>0</v>
      </c>
      <c r="G19" s="42">
        <f t="shared" si="2"/>
        <v>676092.6</v>
      </c>
      <c r="H19" s="42">
        <f t="shared" si="2"/>
        <v>0</v>
      </c>
      <c r="I19" s="40">
        <f t="shared" si="2"/>
        <v>5788303.1600000011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3030561.16</v>
      </c>
      <c r="E21" s="39">
        <v>822120.62</v>
      </c>
      <c r="F21" s="39"/>
      <c r="G21" s="39">
        <v>571770.65</v>
      </c>
      <c r="H21" s="39"/>
      <c r="I21" s="40">
        <f>SUM(B21:H21)</f>
        <v>4424452.4300000006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40946.269999999997</v>
      </c>
      <c r="E22" s="42">
        <f t="shared" si="3"/>
        <v>36896.449999999997</v>
      </c>
      <c r="F22" s="42">
        <f t="shared" si="3"/>
        <v>0</v>
      </c>
      <c r="G22" s="42">
        <f t="shared" si="3"/>
        <v>104321.95</v>
      </c>
      <c r="H22" s="42">
        <f t="shared" si="3"/>
        <v>0</v>
      </c>
      <c r="I22" s="40">
        <f t="shared" si="3"/>
        <v>182164.66999999998</v>
      </c>
    </row>
    <row r="23" spans="1:9">
      <c r="A23" s="43" t="s">
        <v>23</v>
      </c>
      <c r="B23" s="45"/>
      <c r="C23" s="45"/>
      <c r="D23" s="45">
        <v>40946.269999999997</v>
      </c>
      <c r="E23" s="45">
        <v>358</v>
      </c>
      <c r="F23" s="45"/>
      <c r="G23" s="45"/>
      <c r="H23" s="44"/>
      <c r="I23" s="46">
        <f t="shared" ref="I23:I28" si="4">SUM(B23:H23)</f>
        <v>41304.269999999997</v>
      </c>
    </row>
    <row r="24" spans="1:9">
      <c r="A24" s="43" t="s">
        <v>17</v>
      </c>
      <c r="B24" s="44"/>
      <c r="C24" s="44"/>
      <c r="D24" s="45"/>
      <c r="E24" s="45">
        <f>E13</f>
        <v>36538.449999999997</v>
      </c>
      <c r="F24" s="45"/>
      <c r="G24" s="45">
        <f>G13</f>
        <v>104321.95</v>
      </c>
      <c r="H24" s="44"/>
      <c r="I24" s="46">
        <f t="shared" si="4"/>
        <v>140860.4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3071507.43</v>
      </c>
      <c r="E29" s="42">
        <f t="shared" si="6"/>
        <v>859017.07</v>
      </c>
      <c r="F29" s="42">
        <f t="shared" si="6"/>
        <v>0</v>
      </c>
      <c r="G29" s="42">
        <f t="shared" si="6"/>
        <v>676092.6</v>
      </c>
      <c r="H29" s="42">
        <f t="shared" si="6"/>
        <v>0</v>
      </c>
      <c r="I29" s="40">
        <f t="shared" si="6"/>
        <v>4606617.1000000006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1221588.1600000001</v>
      </c>
      <c r="E36" s="52">
        <f>E11-E21-E31</f>
        <v>1402.1700000000419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1222990.33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1180641.8900000001</v>
      </c>
      <c r="E37" s="56">
        <f t="shared" si="9"/>
        <v>1044.1700000000419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1181686.0600000005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60197.27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60197.27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60197.27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60197.27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24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1765.54</v>
      </c>
      <c r="F238" s="231">
        <v>85.62</v>
      </c>
      <c r="G238" s="231"/>
      <c r="H238" s="231"/>
      <c r="I238" s="288">
        <f>E238+F238-G238-H238</f>
        <v>1851.1599999999999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1765.54</v>
      </c>
      <c r="F241" s="296">
        <f>F236+F238+F240</f>
        <v>85.62</v>
      </c>
      <c r="G241" s="296">
        <f>G236+G238+G240</f>
        <v>0</v>
      </c>
      <c r="H241" s="296">
        <f>H236+H238+H240</f>
        <v>0</v>
      </c>
      <c r="I241" s="297">
        <f>I236+I238+I240</f>
        <v>1851.1599999999999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5319.26</v>
      </c>
      <c r="D469" s="413">
        <f>SUM(D470:D479)</f>
        <v>4556.8500000000004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/>
      <c r="D473" s="444"/>
    </row>
    <row r="474" spans="1:4" ht="24.75" customHeight="1">
      <c r="A474" s="445" t="s">
        <v>192</v>
      </c>
      <c r="B474" s="446"/>
      <c r="C474" s="444">
        <v>5172.26</v>
      </c>
      <c r="D474" s="444">
        <f>4439.5+117.35</f>
        <v>4556.8500000000004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>
        <v>147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5319.26</v>
      </c>
      <c r="D480" s="297">
        <f>D458+D469</f>
        <v>4556.8500000000004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>
        <v>42794.91</v>
      </c>
      <c r="D516" s="394">
        <v>42794.91</v>
      </c>
    </row>
    <row r="517" spans="1:5" ht="14.25" thickBot="1">
      <c r="A517" s="433" t="s">
        <v>96</v>
      </c>
      <c r="B517" s="434"/>
      <c r="C517" s="413">
        <f>SUM(C516:C516)</f>
        <v>42794.91</v>
      </c>
      <c r="D517" s="413">
        <f>SUM(D516:D516)</f>
        <v>42794.91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108532.56</v>
      </c>
      <c r="D523" s="480">
        <v>229005.57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5785.48</v>
      </c>
      <c r="D578" s="558">
        <f>4147.08+967.84</f>
        <v>5114.92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540.98</v>
      </c>
      <c r="D581" s="564">
        <f>D582+D585+D586+D587+D588</f>
        <v>994.93000000000006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540.98</v>
      </c>
      <c r="D588" s="346">
        <f>485.89+509.04</f>
        <v>994.93000000000006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6326.4599999999991</v>
      </c>
      <c r="D590" s="352">
        <f>SUM(D578+D579+D580+D581+D589)</f>
        <v>6109.85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495959.74</v>
      </c>
      <c r="C685" s="606">
        <f>C686+C692</f>
        <v>643311</v>
      </c>
    </row>
    <row r="686" spans="1:3">
      <c r="A686" s="616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495959.74</v>
      </c>
      <c r="C692" s="621">
        <f>SUM(C694:C695)</f>
        <v>643311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623"/>
      <c r="C694" s="623"/>
    </row>
    <row r="695" spans="1:9" ht="45.75" thickBot="1">
      <c r="A695" s="624" t="s">
        <v>271</v>
      </c>
      <c r="B695" s="625">
        <v>495959.74</v>
      </c>
      <c r="C695" s="625">
        <v>643311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7"/>
      <c r="C700" s="627"/>
      <c r="D700" s="627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97650.62</v>
      </c>
      <c r="F746" s="642">
        <f>SUM(F747:F754)</f>
        <v>113678.9</v>
      </c>
      <c r="G746" s="643"/>
    </row>
    <row r="747" spans="1:7">
      <c r="A747" s="644" t="s">
        <v>279</v>
      </c>
      <c r="B747" s="645"/>
      <c r="C747" s="645"/>
      <c r="D747" s="646"/>
      <c r="E747" s="647">
        <v>97650.62</v>
      </c>
      <c r="F747" s="647">
        <v>113678.9</v>
      </c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1"/>
      <c r="F750" s="652"/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4"/>
    </row>
    <row r="755" spans="1:7" ht="14.25" thickBot="1">
      <c r="A755" s="639" t="s">
        <v>287</v>
      </c>
      <c r="B755" s="640"/>
      <c r="C755" s="640"/>
      <c r="D755" s="641"/>
      <c r="E755" s="664">
        <v>1377.26</v>
      </c>
      <c r="F755" s="664">
        <v>-762.41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42">
        <f>E760+E768+E771+E774</f>
        <v>41646</v>
      </c>
      <c r="F759" s="642">
        <f>F760+F768+F771+F774</f>
        <v>31926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41646</v>
      </c>
      <c r="F774" s="678">
        <f>SUM(F775:F788)</f>
        <v>31926</v>
      </c>
      <c r="G774" s="254"/>
    </row>
    <row r="775" spans="1:7">
      <c r="A775" s="672" t="s">
        <v>307</v>
      </c>
      <c r="B775" s="673"/>
      <c r="C775" s="673"/>
      <c r="D775" s="674"/>
      <c r="E775" s="651"/>
      <c r="F775" s="652"/>
      <c r="G775" s="254"/>
    </row>
    <row r="776" spans="1:7">
      <c r="A776" s="672" t="s">
        <v>308</v>
      </c>
      <c r="B776" s="673"/>
      <c r="C776" s="673"/>
      <c r="D776" s="674"/>
      <c r="E776" s="651"/>
      <c r="F776" s="652"/>
      <c r="G776" s="254"/>
    </row>
    <row r="777" spans="1:7">
      <c r="A777" s="672" t="s">
        <v>309</v>
      </c>
      <c r="B777" s="673"/>
      <c r="C777" s="673"/>
      <c r="D777" s="674"/>
      <c r="E777" s="652">
        <v>41460</v>
      </c>
      <c r="F777" s="652">
        <v>31720</v>
      </c>
      <c r="G777" s="254"/>
    </row>
    <row r="778" spans="1:7">
      <c r="A778" s="672" t="s">
        <v>310</v>
      </c>
      <c r="B778" s="673"/>
      <c r="C778" s="673"/>
      <c r="D778" s="674"/>
      <c r="E778" s="651"/>
      <c r="F778" s="652"/>
      <c r="G778" s="254"/>
    </row>
    <row r="779" spans="1:7">
      <c r="A779" s="672" t="s">
        <v>311</v>
      </c>
      <c r="B779" s="673"/>
      <c r="C779" s="673"/>
      <c r="D779" s="674"/>
      <c r="E779" s="651"/>
      <c r="F779" s="652"/>
      <c r="G779" s="254"/>
    </row>
    <row r="780" spans="1:7">
      <c r="A780" s="672" t="s">
        <v>312</v>
      </c>
      <c r="B780" s="673"/>
      <c r="C780" s="673"/>
      <c r="D780" s="674"/>
      <c r="E780" s="651"/>
      <c r="F780" s="652"/>
      <c r="G780" s="254"/>
    </row>
    <row r="781" spans="1:7">
      <c r="A781" s="672" t="s">
        <v>313</v>
      </c>
      <c r="B781" s="673"/>
      <c r="C781" s="673"/>
      <c r="D781" s="674"/>
      <c r="E781" s="651"/>
      <c r="F781" s="652"/>
      <c r="G781" s="254"/>
    </row>
    <row r="782" spans="1:7">
      <c r="A782" s="672" t="s">
        <v>314</v>
      </c>
      <c r="B782" s="673"/>
      <c r="C782" s="673"/>
      <c r="D782" s="674"/>
      <c r="E782" s="651"/>
      <c r="F782" s="652"/>
      <c r="G782" s="254"/>
    </row>
    <row r="783" spans="1:7">
      <c r="A783" s="672" t="s">
        <v>315</v>
      </c>
      <c r="B783" s="673"/>
      <c r="C783" s="673"/>
      <c r="D783" s="674"/>
      <c r="E783" s="651"/>
      <c r="F783" s="652"/>
      <c r="G783" s="254"/>
    </row>
    <row r="784" spans="1:7">
      <c r="A784" s="679" t="s">
        <v>316</v>
      </c>
      <c r="B784" s="680"/>
      <c r="C784" s="680"/>
      <c r="D784" s="681"/>
      <c r="E784" s="651"/>
      <c r="F784" s="652"/>
      <c r="G784" s="254"/>
    </row>
    <row r="785" spans="1:7">
      <c r="A785" s="679" t="s">
        <v>317</v>
      </c>
      <c r="B785" s="680"/>
      <c r="C785" s="680"/>
      <c r="D785" s="681"/>
      <c r="E785" s="651"/>
      <c r="F785" s="652"/>
      <c r="G785" s="254"/>
    </row>
    <row r="786" spans="1:7">
      <c r="A786" s="679" t="s">
        <v>318</v>
      </c>
      <c r="B786" s="680"/>
      <c r="C786" s="680"/>
      <c r="D786" s="681"/>
      <c r="E786" s="651"/>
      <c r="F786" s="652"/>
      <c r="G786" s="254"/>
    </row>
    <row r="787" spans="1:7">
      <c r="A787" s="682" t="s">
        <v>319</v>
      </c>
      <c r="B787" s="683"/>
      <c r="C787" s="683"/>
      <c r="D787" s="684"/>
      <c r="E787" s="651"/>
      <c r="F787" s="652"/>
      <c r="G787" s="254"/>
    </row>
    <row r="788" spans="1:7" ht="14.25" thickBot="1">
      <c r="A788" s="685" t="s">
        <v>299</v>
      </c>
      <c r="B788" s="686"/>
      <c r="C788" s="686"/>
      <c r="D788" s="687"/>
      <c r="E788" s="652">
        <v>186</v>
      </c>
      <c r="F788" s="652">
        <v>206</v>
      </c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140673.88</v>
      </c>
      <c r="F789" s="691">
        <f>SUM(F746+F755+F756+F757+F758+F759)</f>
        <v>144842.49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4">
        <v>306655.57</v>
      </c>
      <c r="D795" s="614">
        <f>92699.03</f>
        <v>92699.03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163256.23000000001</v>
      </c>
      <c r="D797" s="232">
        <f>319382.65+4200</f>
        <v>323582.65000000002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4538.13</v>
      </c>
      <c r="D800" s="232">
        <v>4446.7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474449.93000000005</v>
      </c>
      <c r="D805" s="705">
        <f>SUM(D795:D804)</f>
        <v>420728.38000000006</v>
      </c>
    </row>
    <row r="835" spans="1:7" ht="14.25">
      <c r="A835" s="299" t="s">
        <v>332</v>
      </c>
      <c r="B835" s="299"/>
      <c r="C835" s="299"/>
    </row>
    <row r="836" spans="1:7" ht="15" thickBot="1">
      <c r="A836" s="573"/>
      <c r="B836" s="573"/>
      <c r="C836" s="573"/>
    </row>
    <row r="837" spans="1:7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7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7">
      <c r="A839" s="712" t="s">
        <v>335</v>
      </c>
      <c r="B839" s="713"/>
      <c r="C839" s="713"/>
      <c r="D839" s="714"/>
      <c r="E839" s="715"/>
      <c r="F839" s="716"/>
    </row>
    <row r="840" spans="1:7">
      <c r="A840" s="717" t="s">
        <v>336</v>
      </c>
      <c r="B840" s="718"/>
      <c r="C840" s="718"/>
      <c r="D840" s="719"/>
      <c r="E840" s="720"/>
      <c r="F840" s="721"/>
    </row>
    <row r="841" spans="1:7" ht="14.25" thickBot="1">
      <c r="A841" s="722" t="s">
        <v>337</v>
      </c>
      <c r="B841" s="723"/>
      <c r="C841" s="723"/>
      <c r="D841" s="724"/>
      <c r="E841" s="725"/>
      <c r="F841" s="726"/>
    </row>
    <row r="842" spans="1:7" ht="14.25" thickBot="1">
      <c r="A842" s="727" t="s">
        <v>338</v>
      </c>
      <c r="B842" s="728"/>
      <c r="C842" s="728"/>
      <c r="D842" s="729"/>
      <c r="E842" s="730"/>
      <c r="F842" s="731"/>
    </row>
    <row r="843" spans="1:7" ht="14.25" thickBot="1">
      <c r="A843" s="732" t="s">
        <v>339</v>
      </c>
      <c r="B843" s="733"/>
      <c r="C843" s="733"/>
      <c r="D843" s="734"/>
      <c r="E843" s="730">
        <f>E844+E845+E846+E847+E848+E849+E850+E851+E852+E853</f>
        <v>13676.27</v>
      </c>
      <c r="F843" s="730">
        <f>F844+F845+F846+F847+F848+F849+F850+F851+F852+F853</f>
        <v>12417.26</v>
      </c>
    </row>
    <row r="844" spans="1:7">
      <c r="A844" s="735" t="s">
        <v>340</v>
      </c>
      <c r="B844" s="736"/>
      <c r="C844" s="736"/>
      <c r="D844" s="737"/>
      <c r="E844" s="715"/>
      <c r="F844" s="715"/>
    </row>
    <row r="845" spans="1:7">
      <c r="A845" s="738" t="s">
        <v>341</v>
      </c>
      <c r="B845" s="739"/>
      <c r="C845" s="739"/>
      <c r="D845" s="740"/>
      <c r="E845" s="720"/>
      <c r="F845" s="720"/>
    </row>
    <row r="846" spans="1:7">
      <c r="A846" s="738" t="s">
        <v>342</v>
      </c>
      <c r="B846" s="739"/>
      <c r="C846" s="739"/>
      <c r="D846" s="740"/>
      <c r="E846" s="720"/>
      <c r="F846" s="720"/>
    </row>
    <row r="847" spans="1:7">
      <c r="A847" s="738" t="s">
        <v>343</v>
      </c>
      <c r="B847" s="739"/>
      <c r="C847" s="739"/>
      <c r="D847" s="740"/>
      <c r="E847" s="720"/>
      <c r="F847" s="721"/>
    </row>
    <row r="848" spans="1:7">
      <c r="A848" s="738" t="s">
        <v>344</v>
      </c>
      <c r="B848" s="739"/>
      <c r="C848" s="739"/>
      <c r="D848" s="740"/>
      <c r="E848" s="721">
        <v>561</v>
      </c>
      <c r="F848" s="721">
        <v>9311</v>
      </c>
      <c r="G848" s="741"/>
    </row>
    <row r="849" spans="1:6">
      <c r="A849" s="738" t="s">
        <v>345</v>
      </c>
      <c r="B849" s="739"/>
      <c r="C849" s="739"/>
      <c r="D849" s="740"/>
      <c r="E849" s="623"/>
      <c r="F849" s="742"/>
    </row>
    <row r="850" spans="1:6">
      <c r="A850" s="738" t="s">
        <v>346</v>
      </c>
      <c r="B850" s="739"/>
      <c r="C850" s="739"/>
      <c r="D850" s="740"/>
      <c r="E850" s="623"/>
      <c r="F850" s="742"/>
    </row>
    <row r="851" spans="1:6" ht="25.9" customHeight="1">
      <c r="A851" s="717" t="s">
        <v>347</v>
      </c>
      <c r="B851" s="718"/>
      <c r="C851" s="718"/>
      <c r="D851" s="719"/>
      <c r="E851" s="720"/>
      <c r="F851" s="721"/>
    </row>
    <row r="852" spans="1:6" ht="54.6" customHeight="1">
      <c r="A852" s="717" t="s">
        <v>348</v>
      </c>
      <c r="B852" s="718"/>
      <c r="C852" s="718"/>
      <c r="D852" s="719"/>
      <c r="E852" s="623"/>
      <c r="F852" s="742"/>
    </row>
    <row r="853" spans="1:6" ht="53.45" customHeight="1" thickBot="1">
      <c r="A853" s="722" t="s">
        <v>349</v>
      </c>
      <c r="B853" s="723"/>
      <c r="C853" s="723"/>
      <c r="D853" s="724"/>
      <c r="E853" s="742">
        <v>13115.27</v>
      </c>
      <c r="F853" s="742">
        <v>3106.26</v>
      </c>
    </row>
    <row r="854" spans="1:6" ht="14.25" thickBot="1">
      <c r="A854" s="743" t="s">
        <v>83</v>
      </c>
      <c r="B854" s="744"/>
      <c r="C854" s="744"/>
      <c r="D854" s="745"/>
      <c r="E854" s="413">
        <f>SUM(E838+E842+E843)</f>
        <v>13676.27</v>
      </c>
      <c r="F854" s="413">
        <f>SUM(F838+F842+F843)</f>
        <v>12417.26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6" t="s">
        <v>352</v>
      </c>
      <c r="B881" s="747"/>
      <c r="C881" s="747"/>
      <c r="D881" s="748"/>
      <c r="E881" s="749"/>
      <c r="F881" s="749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309.83999999999997</v>
      </c>
      <c r="F882" s="606">
        <f>SUM(F883+F884+F888)</f>
        <v>671.71</v>
      </c>
    </row>
    <row r="883" spans="1:6">
      <c r="A883" s="750" t="s">
        <v>354</v>
      </c>
      <c r="B883" s="751"/>
      <c r="C883" s="751"/>
      <c r="D883" s="752"/>
      <c r="E883" s="246"/>
      <c r="F883" s="246"/>
    </row>
    <row r="884" spans="1:6">
      <c r="A884" s="314" t="s">
        <v>355</v>
      </c>
      <c r="B884" s="753"/>
      <c r="C884" s="753"/>
      <c r="D884" s="754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5"/>
      <c r="C885" s="755"/>
      <c r="D885" s="464"/>
      <c r="E885" s="231"/>
      <c r="F885" s="231"/>
    </row>
    <row r="886" spans="1:6">
      <c r="A886" s="325" t="s">
        <v>357</v>
      </c>
      <c r="B886" s="755"/>
      <c r="C886" s="755"/>
      <c r="D886" s="464"/>
      <c r="E886" s="231"/>
      <c r="F886" s="231"/>
    </row>
    <row r="887" spans="1:6">
      <c r="A887" s="325" t="s">
        <v>358</v>
      </c>
      <c r="B887" s="755"/>
      <c r="C887" s="755"/>
      <c r="D887" s="464"/>
      <c r="E887" s="231"/>
      <c r="F887" s="231"/>
    </row>
    <row r="888" spans="1:6">
      <c r="A888" s="465" t="s">
        <v>359</v>
      </c>
      <c r="B888" s="756"/>
      <c r="C888" s="756"/>
      <c r="D888" s="466"/>
      <c r="E888" s="224">
        <f>E889+E890+E891+E892+E893</f>
        <v>309.83999999999997</v>
      </c>
      <c r="F888" s="224">
        <f>F889+F890+F891+F892+F893</f>
        <v>671.71</v>
      </c>
    </row>
    <row r="889" spans="1:6">
      <c r="A889" s="325" t="s">
        <v>360</v>
      </c>
      <c r="B889" s="755"/>
      <c r="C889" s="755"/>
      <c r="D889" s="464"/>
      <c r="E889" s="231"/>
      <c r="F889" s="231"/>
    </row>
    <row r="890" spans="1:6">
      <c r="A890" s="325" t="s">
        <v>361</v>
      </c>
      <c r="B890" s="755"/>
      <c r="C890" s="755"/>
      <c r="D890" s="464"/>
      <c r="E890" s="231"/>
      <c r="F890" s="231"/>
    </row>
    <row r="891" spans="1:6">
      <c r="A891" s="325" t="s">
        <v>362</v>
      </c>
      <c r="B891" s="755"/>
      <c r="C891" s="755"/>
      <c r="D891" s="464"/>
      <c r="E891" s="231"/>
      <c r="F891" s="231"/>
    </row>
    <row r="892" spans="1:6">
      <c r="A892" s="325" t="s">
        <v>363</v>
      </c>
      <c r="B892" s="755"/>
      <c r="C892" s="755"/>
      <c r="D892" s="464"/>
      <c r="E892" s="231"/>
      <c r="F892" s="231"/>
    </row>
    <row r="893" spans="1:6" ht="65.45" customHeight="1" thickBot="1">
      <c r="A893" s="757" t="s">
        <v>364</v>
      </c>
      <c r="B893" s="758"/>
      <c r="C893" s="758"/>
      <c r="D893" s="759"/>
      <c r="E893" s="611">
        <v>309.83999999999997</v>
      </c>
      <c r="F893" s="611">
        <v>671.71</v>
      </c>
    </row>
    <row r="894" spans="1:6" ht="14.25" thickBot="1">
      <c r="A894" s="760" t="s">
        <v>365</v>
      </c>
      <c r="B894" s="761"/>
      <c r="C894" s="761"/>
      <c r="D894" s="762"/>
      <c r="E894" s="763">
        <f>SUM(E881+E882)</f>
        <v>309.83999999999997</v>
      </c>
      <c r="F894" s="763">
        <f>SUM(F881+F882)</f>
        <v>671.71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4"/>
      <c r="B923" s="765"/>
      <c r="C923" s="765"/>
      <c r="D923" s="766"/>
      <c r="E923" s="767" t="s">
        <v>263</v>
      </c>
      <c r="F923" s="768" t="s">
        <v>264</v>
      </c>
    </row>
    <row r="924" spans="1:6" ht="14.25" thickBot="1">
      <c r="A924" s="769" t="s">
        <v>367</v>
      </c>
      <c r="B924" s="770"/>
      <c r="C924" s="770"/>
      <c r="D924" s="771"/>
      <c r="E924" s="749"/>
      <c r="F924" s="749"/>
    </row>
    <row r="925" spans="1:6" ht="14.25" thickBot="1">
      <c r="A925" s="772" t="s">
        <v>368</v>
      </c>
      <c r="B925" s="773"/>
      <c r="C925" s="773"/>
      <c r="D925" s="774"/>
      <c r="E925" s="606">
        <f>SUM(E926:E927)</f>
        <v>90.81</v>
      </c>
      <c r="F925" s="606">
        <f>SUM(F926:F927)</f>
        <v>97.78</v>
      </c>
    </row>
    <row r="926" spans="1:6" ht="22.5" customHeight="1">
      <c r="A926" s="775" t="s">
        <v>369</v>
      </c>
      <c r="B926" s="776"/>
      <c r="C926" s="776"/>
      <c r="D926" s="777"/>
      <c r="E926" s="378">
        <v>90.81</v>
      </c>
      <c r="F926" s="378">
        <v>97.78</v>
      </c>
    </row>
    <row r="927" spans="1:6" ht="15.75" customHeight="1" thickBot="1">
      <c r="A927" s="778" t="s">
        <v>370</v>
      </c>
      <c r="B927" s="779"/>
      <c r="C927" s="779"/>
      <c r="D927" s="780"/>
      <c r="E927" s="237"/>
      <c r="F927" s="237"/>
    </row>
    <row r="928" spans="1:6">
      <c r="A928" s="781" t="s">
        <v>371</v>
      </c>
      <c r="B928" s="782"/>
      <c r="C928" s="782"/>
      <c r="D928" s="783"/>
      <c r="E928" s="784">
        <f>SUM(E929:E935)</f>
        <v>0</v>
      </c>
      <c r="F928" s="784">
        <f>SUM(F929:F935)</f>
        <v>0</v>
      </c>
    </row>
    <row r="929" spans="1:6">
      <c r="A929" s="785" t="s">
        <v>372</v>
      </c>
      <c r="B929" s="786"/>
      <c r="C929" s="786"/>
      <c r="D929" s="787"/>
      <c r="E929" s="224"/>
      <c r="F929" s="224"/>
    </row>
    <row r="930" spans="1:6">
      <c r="A930" s="785" t="s">
        <v>373</v>
      </c>
      <c r="B930" s="786"/>
      <c r="C930" s="786"/>
      <c r="D930" s="787"/>
      <c r="E930" s="231"/>
      <c r="F930" s="231"/>
    </row>
    <row r="931" spans="1:6">
      <c r="A931" s="788" t="s">
        <v>374</v>
      </c>
      <c r="B931" s="789"/>
      <c r="C931" s="789"/>
      <c r="D931" s="790"/>
      <c r="E931" s="378"/>
      <c r="F931" s="378"/>
    </row>
    <row r="932" spans="1:6">
      <c r="A932" s="791" t="s">
        <v>375</v>
      </c>
      <c r="B932" s="792"/>
      <c r="C932" s="792"/>
      <c r="D932" s="793"/>
      <c r="E932" s="231"/>
      <c r="F932" s="231"/>
    </row>
    <row r="933" spans="1:6">
      <c r="A933" s="791" t="s">
        <v>376</v>
      </c>
      <c r="B933" s="792"/>
      <c r="C933" s="792"/>
      <c r="D933" s="793"/>
      <c r="E933" s="237"/>
      <c r="F933" s="237"/>
    </row>
    <row r="934" spans="1:6">
      <c r="A934" s="791" t="s">
        <v>377</v>
      </c>
      <c r="B934" s="792"/>
      <c r="C934" s="792"/>
      <c r="D934" s="793"/>
      <c r="E934" s="237"/>
      <c r="F934" s="237"/>
    </row>
    <row r="935" spans="1:6" ht="14.25" thickBot="1">
      <c r="A935" s="794" t="s">
        <v>135</v>
      </c>
      <c r="B935" s="795"/>
      <c r="C935" s="795"/>
      <c r="D935" s="796"/>
      <c r="E935" s="237"/>
      <c r="F935" s="237"/>
    </row>
    <row r="936" spans="1:6" ht="16.5" thickBot="1">
      <c r="A936" s="703" t="s">
        <v>83</v>
      </c>
      <c r="B936" s="797"/>
      <c r="C936" s="797"/>
      <c r="D936" s="704"/>
      <c r="E936" s="798">
        <f>SUM(E924+E925+E928)</f>
        <v>90.81</v>
      </c>
      <c r="F936" s="798">
        <f>SUM(F924+F925+F928)</f>
        <v>97.78</v>
      </c>
    </row>
    <row r="937" spans="1:6" ht="15.75">
      <c r="A937" s="799"/>
      <c r="B937" s="799"/>
      <c r="C937" s="799"/>
      <c r="D937" s="799"/>
      <c r="E937" s="800"/>
      <c r="F937" s="800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5" t="s">
        <v>379</v>
      </c>
      <c r="B943" s="736"/>
      <c r="C943" s="736"/>
      <c r="D943" s="737"/>
      <c r="E943" s="275"/>
      <c r="F943" s="801"/>
    </row>
    <row r="944" spans="1:6" ht="14.25" thickBot="1">
      <c r="A944" s="802" t="s">
        <v>380</v>
      </c>
      <c r="B944" s="803"/>
      <c r="C944" s="803"/>
      <c r="D944" s="804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89.7</v>
      </c>
      <c r="F945" s="606">
        <f>SUM(F946:F951)</f>
        <v>85.62</v>
      </c>
    </row>
    <row r="946" spans="1:6">
      <c r="A946" s="738" t="s">
        <v>382</v>
      </c>
      <c r="B946" s="739"/>
      <c r="C946" s="739"/>
      <c r="D946" s="740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>
        <v>89.7</v>
      </c>
      <c r="F948" s="237">
        <v>85.62</v>
      </c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5" t="s">
        <v>135</v>
      </c>
      <c r="B951" s="806"/>
      <c r="C951" s="806"/>
      <c r="D951" s="807"/>
      <c r="E951" s="237"/>
      <c r="F951" s="237"/>
    </row>
    <row r="952" spans="1:6" ht="14.25" thickBot="1">
      <c r="A952" s="433"/>
      <c r="B952" s="808"/>
      <c r="C952" s="808"/>
      <c r="D952" s="434"/>
      <c r="E952" s="413">
        <f>SUM(E942+E945)</f>
        <v>89.7</v>
      </c>
      <c r="F952" s="413">
        <f>SUM(F942+F945)</f>
        <v>85.62</v>
      </c>
    </row>
    <row r="968" spans="1:6" ht="15.75">
      <c r="A968" s="809" t="s">
        <v>387</v>
      </c>
      <c r="B968" s="809"/>
      <c r="C968" s="809"/>
      <c r="D968" s="809"/>
      <c r="E968" s="809"/>
      <c r="F968" s="809"/>
    </row>
    <row r="969" spans="1:6" ht="14.25" thickBot="1">
      <c r="A969" s="810"/>
      <c r="B969" s="254"/>
      <c r="C969" s="254"/>
      <c r="D969" s="254"/>
      <c r="E969" s="254"/>
      <c r="F969" s="254"/>
    </row>
    <row r="970" spans="1:6" ht="14.25" thickBot="1">
      <c r="A970" s="811" t="s">
        <v>388</v>
      </c>
      <c r="B970" s="812"/>
      <c r="C970" s="813" t="s">
        <v>389</v>
      </c>
      <c r="D970" s="814"/>
      <c r="E970" s="814"/>
      <c r="F970" s="815"/>
    </row>
    <row r="971" spans="1:6" ht="14.25" thickBot="1">
      <c r="A971" s="816"/>
      <c r="B971" s="817"/>
      <c r="C971" s="818" t="s">
        <v>390</v>
      </c>
      <c r="D971" s="819" t="s">
        <v>391</v>
      </c>
      <c r="E971" s="820" t="s">
        <v>265</v>
      </c>
      <c r="F971" s="819" t="s">
        <v>268</v>
      </c>
    </row>
    <row r="972" spans="1:6">
      <c r="A972" s="821" t="s">
        <v>392</v>
      </c>
      <c r="B972" s="340"/>
      <c r="C972" s="822">
        <f>SUM(C973:C973)</f>
        <v>0</v>
      </c>
      <c r="D972" s="822">
        <f t="shared" ref="D972:F972" si="22">SUM(D973:D973)</f>
        <v>1231.97</v>
      </c>
      <c r="E972" s="822">
        <f t="shared" si="22"/>
        <v>0</v>
      </c>
      <c r="F972" s="822">
        <f t="shared" si="22"/>
        <v>12859.03</v>
      </c>
    </row>
    <row r="973" spans="1:6">
      <c r="A973" s="823" t="s">
        <v>393</v>
      </c>
      <c r="B973" s="344"/>
      <c r="C973" s="289"/>
      <c r="D973" s="231">
        <v>1231.97</v>
      </c>
      <c r="E973" s="230"/>
      <c r="F973" s="231">
        <v>12859.03</v>
      </c>
    </row>
    <row r="974" spans="1:6">
      <c r="A974" s="823"/>
      <c r="B974" s="344"/>
      <c r="C974" s="289"/>
      <c r="D974" s="231"/>
      <c r="E974" s="230"/>
      <c r="F974" s="231"/>
    </row>
    <row r="975" spans="1:6">
      <c r="A975" s="823" t="s">
        <v>394</v>
      </c>
      <c r="B975" s="344"/>
      <c r="C975" s="289"/>
      <c r="D975" s="231"/>
      <c r="E975" s="230"/>
      <c r="F975" s="231"/>
    </row>
    <row r="976" spans="1:6">
      <c r="A976" s="824" t="s">
        <v>395</v>
      </c>
      <c r="B976" s="446"/>
      <c r="C976" s="289"/>
      <c r="D976" s="231"/>
      <c r="E976" s="230"/>
      <c r="F976" s="231"/>
    </row>
    <row r="977" spans="1:6" ht="14.25" thickBot="1">
      <c r="A977" s="825" t="s">
        <v>396</v>
      </c>
      <c r="B977" s="362"/>
      <c r="C977" s="826"/>
      <c r="D977" s="237"/>
      <c r="E977" s="236"/>
      <c r="F977" s="237">
        <f>494+140+665+901+240+300</f>
        <v>2740</v>
      </c>
    </row>
    <row r="978" spans="1:6" ht="14.25" thickBot="1">
      <c r="A978" s="827" t="s">
        <v>136</v>
      </c>
      <c r="B978" s="828"/>
      <c r="C978" s="829">
        <f>C972+C976+C977</f>
        <v>0</v>
      </c>
      <c r="D978" s="829">
        <f t="shared" ref="D978:F978" si="23">D972+D976+D977</f>
        <v>1231.97</v>
      </c>
      <c r="E978" s="829">
        <f t="shared" si="23"/>
        <v>0</v>
      </c>
      <c r="F978" s="829">
        <f t="shared" si="23"/>
        <v>15599.03</v>
      </c>
    </row>
    <row r="981" spans="1:6" ht="30" customHeight="1">
      <c r="A981" s="206" t="s">
        <v>397</v>
      </c>
      <c r="B981" s="206"/>
      <c r="C981" s="206"/>
      <c r="D981" s="206"/>
      <c r="E981" s="830"/>
      <c r="F981" s="830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1"/>
      <c r="C986" s="832">
        <v>83</v>
      </c>
      <c r="D986" s="833">
        <v>83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8" t="s">
        <v>403</v>
      </c>
      <c r="B991" s="819" t="s">
        <v>404</v>
      </c>
      <c r="C991" s="819" t="s">
        <v>151</v>
      </c>
      <c r="D991" s="214" t="s">
        <v>405</v>
      </c>
      <c r="E991" s="213" t="s">
        <v>406</v>
      </c>
    </row>
    <row r="992" spans="1:6">
      <c r="A992" s="834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5" t="s">
        <v>81</v>
      </c>
      <c r="B993" s="231"/>
      <c r="C993" s="231"/>
      <c r="D993" s="230"/>
      <c r="E993" s="231"/>
    </row>
    <row r="994" spans="1:5">
      <c r="A994" s="835" t="s">
        <v>408</v>
      </c>
      <c r="B994" s="231"/>
      <c r="C994" s="231"/>
      <c r="D994" s="230"/>
      <c r="E994" s="231"/>
    </row>
    <row r="995" spans="1:5">
      <c r="A995" s="835" t="s">
        <v>409</v>
      </c>
      <c r="B995" s="231"/>
      <c r="C995" s="231"/>
      <c r="D995" s="230"/>
      <c r="E995" s="231"/>
    </row>
    <row r="996" spans="1:5">
      <c r="A996" s="835" t="s">
        <v>410</v>
      </c>
      <c r="B996" s="231"/>
      <c r="C996" s="231"/>
      <c r="D996" s="230"/>
      <c r="E996" s="231"/>
    </row>
    <row r="997" spans="1:5">
      <c r="A997" s="835" t="s">
        <v>411</v>
      </c>
      <c r="B997" s="231"/>
      <c r="C997" s="231"/>
      <c r="D997" s="230"/>
      <c r="E997" s="231"/>
    </row>
    <row r="998" spans="1:5">
      <c r="A998" s="835" t="s">
        <v>412</v>
      </c>
      <c r="B998" s="231"/>
      <c r="C998" s="231"/>
      <c r="D998" s="230"/>
      <c r="E998" s="231"/>
    </row>
    <row r="999" spans="1:5" ht="14.25" thickBot="1">
      <c r="A999" s="836" t="s">
        <v>413</v>
      </c>
      <c r="B999" s="611"/>
      <c r="C999" s="611"/>
      <c r="D999" s="837"/>
      <c r="E999" s="611"/>
    </row>
    <row r="1010" spans="1:5" ht="14.25">
      <c r="A1010" s="573" t="s">
        <v>414</v>
      </c>
      <c r="B1010" s="838"/>
      <c r="C1010" s="838"/>
      <c r="D1010" s="838"/>
      <c r="E1010" s="838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9" t="s">
        <v>403</v>
      </c>
      <c r="B1012" s="840" t="s">
        <v>404</v>
      </c>
      <c r="C1012" s="840" t="s">
        <v>151</v>
      </c>
      <c r="D1012" s="841" t="s">
        <v>415</v>
      </c>
      <c r="E1012" s="842" t="s">
        <v>406</v>
      </c>
    </row>
    <row r="1013" spans="1:5">
      <c r="A1013" s="834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5" t="s">
        <v>81</v>
      </c>
      <c r="B1014" s="231"/>
      <c r="C1014" s="231"/>
      <c r="D1014" s="230"/>
      <c r="E1014" s="231"/>
    </row>
    <row r="1015" spans="1:5">
      <c r="A1015" s="835" t="s">
        <v>408</v>
      </c>
      <c r="B1015" s="231"/>
      <c r="C1015" s="231"/>
      <c r="D1015" s="230"/>
      <c r="E1015" s="231"/>
    </row>
    <row r="1016" spans="1:5">
      <c r="A1016" s="835" t="s">
        <v>409</v>
      </c>
      <c r="B1016" s="231"/>
      <c r="C1016" s="231"/>
      <c r="D1016" s="230"/>
      <c r="E1016" s="231"/>
    </row>
    <row r="1017" spans="1:5">
      <c r="A1017" s="835" t="s">
        <v>410</v>
      </c>
      <c r="B1017" s="231"/>
      <c r="C1017" s="231"/>
      <c r="D1017" s="230"/>
      <c r="E1017" s="231"/>
    </row>
    <row r="1018" spans="1:5">
      <c r="A1018" s="835" t="s">
        <v>411</v>
      </c>
      <c r="B1018" s="231"/>
      <c r="C1018" s="231"/>
      <c r="D1018" s="230"/>
      <c r="E1018" s="231"/>
    </row>
    <row r="1019" spans="1:5">
      <c r="A1019" s="835" t="s">
        <v>412</v>
      </c>
      <c r="B1019" s="231"/>
      <c r="C1019" s="231"/>
      <c r="D1019" s="230"/>
      <c r="E1019" s="231"/>
    </row>
    <row r="1020" spans="1:5" ht="14.25" thickBot="1">
      <c r="A1020" s="836" t="s">
        <v>413</v>
      </c>
      <c r="B1020" s="611"/>
      <c r="C1020" s="611"/>
      <c r="D1020" s="837"/>
      <c r="E1020" s="611"/>
    </row>
    <row r="1028" spans="1:7" ht="15">
      <c r="A1028" s="843"/>
      <c r="B1028" s="843"/>
      <c r="C1028" s="844"/>
      <c r="D1028" s="845"/>
      <c r="E1028" s="843"/>
      <c r="F1028" s="843"/>
    </row>
    <row r="1029" spans="1:7" ht="15">
      <c r="A1029" s="846" t="s">
        <v>416</v>
      </c>
      <c r="B1029" s="846"/>
      <c r="C1029" s="844">
        <v>45733</v>
      </c>
      <c r="D1029" s="844"/>
      <c r="E1029" s="846"/>
      <c r="F1029" s="845" t="s">
        <v>417</v>
      </c>
      <c r="G1029" s="845"/>
    </row>
    <row r="1030" spans="1:7" ht="15">
      <c r="A1030" s="846" t="s">
        <v>418</v>
      </c>
      <c r="B1030" s="335"/>
      <c r="C1030" s="845" t="s">
        <v>419</v>
      </c>
      <c r="D1030" s="847"/>
      <c r="E1030" s="846"/>
      <c r="F1030" s="845" t="s">
        <v>420</v>
      </c>
      <c r="G1030" s="845"/>
    </row>
  </sheetData>
  <sheetProtection algorithmName="SHA-512" hashValue="1cFhoO9nfKjv3G4YRYEvEyyXqNOf8UMPDB/HauUZnj6zfdq2/7Pl365VQuyw6mfO6Dga4HhSoIQxkmDtjkln0A==" saltValue="rR+jyAf19fL7fYqTfant0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Integracyjna Nr 317 im. Edmunda Bojanowskiego, ul. Deotymy 37, 01-409 Warszawa
Informacja dodatkowa do sprawozdania finansowego za rok obrotowy zakończony 31 grudnia 2024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2025-04-17T08:10:51Z</dcterms:created>
  <dcterms:modified xsi:type="dcterms:W3CDTF">2025-04-17T08:11:09Z</dcterms:modified>
</cp:coreProperties>
</file>