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2 - Sprawozdanie finansowe za rok 2024\"/>
    </mc:Choice>
  </mc:AlternateContent>
  <xr:revisionPtr revIDLastSave="0" documentId="8_{26799906-B1DC-428F-A617-46DE8519F287}" xr6:coauthVersionLast="47" xr6:coauthVersionMax="47" xr10:uidLastSave="{00000000-0000-0000-0000-000000000000}"/>
  <bookViews>
    <workbookView xWindow="-120" yWindow="-120" windowWidth="29040" windowHeight="15720" xr2:uid="{2D7BDC8F-86D9-4CE8-910C-3786AA74779F}"/>
  </bookViews>
  <sheets>
    <sheet name="ZS32" sheetId="1" r:id="rId1"/>
  </sheets>
  <definedNames>
    <definedName name="Z_1430D9D2_FE16_4637_8DF1_DA7A60A6C1B9_.wvu.Rows" localSheetId="0" hidden="1">'ZS32'!$688:$690</definedName>
    <definedName name="Z_871084D8_80BA_4057_85AF_7E5E8CF40AC9_.wvu.Rows" localSheetId="0" hidden="1">'ZS32'!$688:$690</definedName>
    <definedName name="Z_C342B89D_0625_4EC6_A2EF_5B31761DCD8C_.wvu.Rows" localSheetId="0" hidden="1">'ZS32'!$688:$690</definedName>
    <definedName name="Z_C6328CF1_542F_4DB0_9C5D_712E5A57423B_.wvu.Rows" localSheetId="0" hidden="1">'ZS32'!$688:$690</definedName>
    <definedName name="Z_EF9E9DB4_6041_454C_9FB7_1E6ED3A67EA8_.wvu.Rows" localSheetId="0" hidden="1">'ZS32'!$688:$690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78" i="1" l="1"/>
  <c r="F977" i="1"/>
  <c r="F972" i="1"/>
  <c r="F978" i="1" s="1"/>
  <c r="E972" i="1"/>
  <c r="E978" i="1" s="1"/>
  <c r="D972" i="1"/>
  <c r="D978" i="1" s="1"/>
  <c r="C972" i="1"/>
  <c r="F945" i="1"/>
  <c r="E945" i="1"/>
  <c r="F942" i="1"/>
  <c r="F952" i="1" s="1"/>
  <c r="E942" i="1"/>
  <c r="E952" i="1" s="1"/>
  <c r="F936" i="1"/>
  <c r="F928" i="1"/>
  <c r="E928" i="1"/>
  <c r="F925" i="1"/>
  <c r="E925" i="1"/>
  <c r="E936" i="1" s="1"/>
  <c r="F888" i="1"/>
  <c r="F882" i="1" s="1"/>
  <c r="F894" i="1" s="1"/>
  <c r="E888" i="1"/>
  <c r="F884" i="1"/>
  <c r="E884" i="1"/>
  <c r="E882" i="1"/>
  <c r="E894" i="1" s="1"/>
  <c r="E854" i="1"/>
  <c r="F853" i="1"/>
  <c r="F843" i="1" s="1"/>
  <c r="F854" i="1" s="1"/>
  <c r="E843" i="1"/>
  <c r="F838" i="1"/>
  <c r="E838" i="1"/>
  <c r="C805" i="1"/>
  <c r="D797" i="1"/>
  <c r="D805" i="1" s="1"/>
  <c r="F774" i="1"/>
  <c r="E774" i="1"/>
  <c r="F771" i="1"/>
  <c r="E771" i="1"/>
  <c r="F768" i="1"/>
  <c r="E768" i="1"/>
  <c r="E759" i="1" s="1"/>
  <c r="F760" i="1"/>
  <c r="F759" i="1" s="1"/>
  <c r="F789" i="1" s="1"/>
  <c r="E760" i="1"/>
  <c r="F746" i="1"/>
  <c r="E746" i="1"/>
  <c r="E789" i="1" s="1"/>
  <c r="C692" i="1"/>
  <c r="B692" i="1"/>
  <c r="B685" i="1" s="1"/>
  <c r="C686" i="1"/>
  <c r="C685" i="1" s="1"/>
  <c r="B686" i="1"/>
  <c r="C682" i="1"/>
  <c r="B682" i="1"/>
  <c r="C677" i="1"/>
  <c r="B677" i="1"/>
  <c r="D590" i="1"/>
  <c r="D582" i="1"/>
  <c r="C582" i="1"/>
  <c r="D581" i="1"/>
  <c r="C581" i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69" i="1"/>
  <c r="C469" i="1"/>
  <c r="D458" i="1"/>
  <c r="D480" i="1" s="1"/>
  <c r="C458" i="1"/>
  <c r="C480" i="1" s="1"/>
  <c r="D447" i="1"/>
  <c r="C447" i="1"/>
  <c r="D426" i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5" i="1"/>
  <c r="C305" i="1"/>
  <c r="D301" i="1"/>
  <c r="C301" i="1"/>
  <c r="D297" i="1"/>
  <c r="C297" i="1"/>
  <c r="D293" i="1"/>
  <c r="C293" i="1"/>
  <c r="F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2" i="1" s="1"/>
  <c r="G269" i="1"/>
  <c r="G268" i="1"/>
  <c r="G267" i="1"/>
  <c r="G266" i="1"/>
  <c r="G265" i="1"/>
  <c r="G264" i="1"/>
  <c r="G263" i="1"/>
  <c r="F262" i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C108" i="1"/>
  <c r="B108" i="1"/>
  <c r="E107" i="1"/>
  <c r="E106" i="1"/>
  <c r="E105" i="1"/>
  <c r="D103" i="1"/>
  <c r="D110" i="1" s="1"/>
  <c r="E102" i="1"/>
  <c r="E101" i="1"/>
  <c r="E100" i="1"/>
  <c r="E99" i="1" s="1"/>
  <c r="D99" i="1"/>
  <c r="C99" i="1"/>
  <c r="B99" i="1"/>
  <c r="E98" i="1"/>
  <c r="E97" i="1"/>
  <c r="E96" i="1"/>
  <c r="D96" i="1"/>
  <c r="C96" i="1"/>
  <c r="C103" i="1" s="1"/>
  <c r="C110" i="1" s="1"/>
  <c r="B96" i="1"/>
  <c r="B103" i="1" s="1"/>
  <c r="B110" i="1" s="1"/>
  <c r="E95" i="1"/>
  <c r="E109" i="1" s="1"/>
  <c r="C75" i="1"/>
  <c r="C73" i="1"/>
  <c r="C65" i="1"/>
  <c r="C62" i="1"/>
  <c r="C68" i="1" s="1"/>
  <c r="C56" i="1"/>
  <c r="C59" i="1" s="1"/>
  <c r="C76" i="1" s="1"/>
  <c r="C53" i="1"/>
  <c r="H36" i="1"/>
  <c r="F36" i="1"/>
  <c r="E36" i="1"/>
  <c r="C36" i="1"/>
  <c r="H34" i="1"/>
  <c r="G34" i="1"/>
  <c r="F34" i="1"/>
  <c r="E34" i="1"/>
  <c r="D34" i="1"/>
  <c r="C34" i="1"/>
  <c r="B34" i="1"/>
  <c r="I33" i="1"/>
  <c r="I34" i="1" s="1"/>
  <c r="I32" i="1"/>
  <c r="I31" i="1"/>
  <c r="D29" i="1"/>
  <c r="I28" i="1"/>
  <c r="I27" i="1"/>
  <c r="I26" i="1"/>
  <c r="H26" i="1"/>
  <c r="G26" i="1"/>
  <c r="G29" i="1" s="1"/>
  <c r="F26" i="1"/>
  <c r="E26" i="1"/>
  <c r="D26" i="1"/>
  <c r="C26" i="1"/>
  <c r="B26" i="1"/>
  <c r="I25" i="1"/>
  <c r="I24" i="1"/>
  <c r="D23" i="1"/>
  <c r="H22" i="1"/>
  <c r="H29" i="1" s="1"/>
  <c r="G22" i="1"/>
  <c r="F22" i="1"/>
  <c r="F29" i="1" s="1"/>
  <c r="D22" i="1"/>
  <c r="C22" i="1"/>
  <c r="C29" i="1" s="1"/>
  <c r="B22" i="1"/>
  <c r="B29" i="1" s="1"/>
  <c r="I21" i="1"/>
  <c r="H19" i="1"/>
  <c r="D19" i="1"/>
  <c r="D37" i="1" s="1"/>
  <c r="I18" i="1"/>
  <c r="I17" i="1"/>
  <c r="I16" i="1"/>
  <c r="H16" i="1"/>
  <c r="G16" i="1"/>
  <c r="G19" i="1" s="1"/>
  <c r="G37" i="1" s="1"/>
  <c r="F16" i="1"/>
  <c r="E16" i="1"/>
  <c r="D16" i="1"/>
  <c r="C16" i="1"/>
  <c r="B16" i="1"/>
  <c r="I15" i="1"/>
  <c r="I14" i="1"/>
  <c r="E13" i="1"/>
  <c r="I13" i="1" s="1"/>
  <c r="I12" i="1" s="1"/>
  <c r="H12" i="1"/>
  <c r="G12" i="1"/>
  <c r="F12" i="1"/>
  <c r="F19" i="1" s="1"/>
  <c r="D12" i="1"/>
  <c r="C12" i="1"/>
  <c r="C19" i="1" s="1"/>
  <c r="B12" i="1"/>
  <c r="B19" i="1" s="1"/>
  <c r="G11" i="1"/>
  <c r="G36" i="1" s="1"/>
  <c r="E11" i="1"/>
  <c r="D11" i="1"/>
  <c r="I11" i="1" s="1"/>
  <c r="F37" i="1" l="1"/>
  <c r="H37" i="1"/>
  <c r="G283" i="1"/>
  <c r="C37" i="1"/>
  <c r="I36" i="1"/>
  <c r="I19" i="1"/>
  <c r="D36" i="1"/>
  <c r="I557" i="1"/>
  <c r="I559" i="1" s="1"/>
  <c r="E23" i="1"/>
  <c r="E103" i="1"/>
  <c r="E110" i="1" s="1"/>
  <c r="E12" i="1"/>
  <c r="E19" i="1" s="1"/>
  <c r="I23" i="1" l="1"/>
  <c r="I22" i="1" s="1"/>
  <c r="I29" i="1" s="1"/>
  <c r="I37" i="1" s="1"/>
  <c r="E22" i="1"/>
  <c r="E29" i="1" s="1"/>
  <c r="E37" i="1" s="1"/>
</calcChain>
</file>

<file path=xl/sharedStrings.xml><?xml version="1.0" encoding="utf-8"?>
<sst xmlns="http://schemas.openxmlformats.org/spreadsheetml/2006/main" count="642" uniqueCount="421">
  <si>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</si>
  <si>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</si>
  <si>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</si>
  <si>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</si>
  <si>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</si>
  <si>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</si>
  <si>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</si>
  <si>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</si>
  <si>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</si>
  <si>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</si>
  <si>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</si>
  <si>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</si>
  <si>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</si>
  <si>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</si>
  <si>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</si>
  <si>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</si>
  <si>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</si>
  <si>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</si>
  <si>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</si>
  <si>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</si>
  <si>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</si>
  <si>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</si>
  <si>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</si>
  <si>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</si>
  <si>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</si>
  <si>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</si>
  <si>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</si>
  <si>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</si>
  <si>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</si>
  <si>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</si>
  <si>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</si>
  <si>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</si>
  <si>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</si>
  <si>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</si>
  <si>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</si>
  <si>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</si>
  <si>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</si>
  <si>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</si>
  <si>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</si>
  <si>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</si>
  <si>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</si>
  <si>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</si>
  <si>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</si>
  <si>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</si>
  <si>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</si>
  <si>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</si>
  <si>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</si>
  <si>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</si>
  <si>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</si>
  <si>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</si>
  <si>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</si>
  <si>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</si>
  <si>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</si>
  <si>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</si>
  <si>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</si>
  <si>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</si>
  <si>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</si>
  <si>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</si>
  <si>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</si>
  <si>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</si>
  <si>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</si>
  <si>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</si>
  <si>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</si>
  <si>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</si>
  <si>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</si>
  <si>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</si>
  <si>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</si>
  <si>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</si>
  <si>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</si>
  <si>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</si>
  <si>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</si>
  <si>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</si>
  <si>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</si>
  <si>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</si>
  <si>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</si>
  <si>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</si>
  <si>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</si>
  <si>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</si>
  <si>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</si>
  <si>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</si>
  <si>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</si>
  <si>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</si>
  <si>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</si>
  <si>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</si>
  <si>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</si>
  <si>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</si>
  <si>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</si>
  <si>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</si>
  <si>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</si>
  <si>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</si>
  <si>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</si>
  <si>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</si>
  <si>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</si>
  <si>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</si>
  <si>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</si>
  <si>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</si>
  <si>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</si>
  <si>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</si>
  <si>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</si>
  <si>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</si>
  <si>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</si>
  <si>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</si>
  <si>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</si>
  <si>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</si>
  <si>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</si>
  <si>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</si>
  <si>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</si>
  <si>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</si>
  <si>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</si>
  <si>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</si>
  <si>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</si>
  <si>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</si>
  <si>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</si>
  <si>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</si>
  <si>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</si>
  <si>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</si>
  <si>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</si>
  <si>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</si>
  <si>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</si>
  <si>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</si>
  <si>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</si>
  <si>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</si>
  <si>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</si>
  <si>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</si>
  <si>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</si>
  <si>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</si>
  <si>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</si>
  <si>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</si>
  <si>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</si>
  <si>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</si>
  <si>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</si>
  <si>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</si>
  <si>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</si>
  <si>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</si>
  <si>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</si>
  <si>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</si>
  <si>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</si>
  <si>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</si>
  <si>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</si>
  <si>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</si>
  <si>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</si>
  <si>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</si>
  <si>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</si>
  <si>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</si>
  <si>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</si>
  <si>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</si>
  <si>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</si>
  <si>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</si>
  <si>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</si>
  <si>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</si>
  <si>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</si>
  <si>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</si>
  <si>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</si>
  <si>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</si>
  <si>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</si>
  <si>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</si>
  <si>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</si>
  <si>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</si>
  <si>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</si>
  <si>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</si>
  <si>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</si>
  <si>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</si>
  <si>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</si>
  <si>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</si>
  <si>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</si>
  <si>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</si>
  <si>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</si>
  <si>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</si>
  <si>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</si>
  <si>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</si>
  <si>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</si>
  <si>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</si>
  <si>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</si>
  <si>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</si>
  <si>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</si>
  <si>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</si>
  <si>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</si>
  <si>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</si>
  <si>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</si>
  <si>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</si>
  <si>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</si>
  <si>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</si>
  <si>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</si>
  <si>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</si>
  <si>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</si>
  <si>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</si>
  <si>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</si>
  <si>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</si>
  <si>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</si>
  <si>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</si>
  <si>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</si>
  <si>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</si>
  <si>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</si>
  <si>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</si>
  <si>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</si>
  <si>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</si>
  <si>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</si>
  <si>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</si>
  <si>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</si>
  <si>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</si>
  <si>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</si>
  <si>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</si>
  <si>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</si>
  <si>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</si>
  <si>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</si>
  <si>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</si>
  <si>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</si>
  <si>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</si>
  <si>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</si>
  <si>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</si>
  <si>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</si>
  <si>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</si>
  <si>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</si>
  <si>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</si>
  <si>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</si>
  <si>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</si>
  <si>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</si>
  <si>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</si>
  <si>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</si>
  <si>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</si>
  <si>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</si>
  <si>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</si>
  <si>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</si>
  <si>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</si>
  <si>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</si>
  <si>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</si>
  <si>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</si>
  <si>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</si>
  <si>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</si>
  <si>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</si>
  <si>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</si>
  <si>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</si>
  <si>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</si>
  <si>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</si>
  <si>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</si>
  <si>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</si>
  <si>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</si>
  <si>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</si>
  <si>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</si>
  <si>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</si>
  <si>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</si>
  <si>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</si>
  <si>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</si>
  <si>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</si>
  <si>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</si>
  <si>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</si>
  <si>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</si>
  <si>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</si>
  <si>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</si>
  <si>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</si>
  <si>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</si>
  <si>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</si>
  <si>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</si>
  <si>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</si>
  <si>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</si>
  <si>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</si>
  <si>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</si>
  <si>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</si>
  <si>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</si>
  <si>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</si>
  <si>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</si>
  <si>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</si>
  <si>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</si>
  <si>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</si>
  <si>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</si>
  <si>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</si>
  <si>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</si>
  <si>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</si>
  <si>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</si>
  <si>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</si>
  <si>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</si>
  <si>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</si>
  <si>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</si>
  <si>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</si>
  <si>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</si>
  <si>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</si>
  <si>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</si>
  <si>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</si>
  <si>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</si>
  <si>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</si>
  <si>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</si>
  <si>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</si>
  <si>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</si>
  <si>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</si>
  <si>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</si>
  <si>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</si>
  <si>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</si>
  <si>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</si>
  <si>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</si>
  <si>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</si>
  <si>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</si>
  <si>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</si>
  <si>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</si>
  <si>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</si>
  <si>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</si>
  <si>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</si>
  <si>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</si>
  <si>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</si>
  <si>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</si>
  <si>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</si>
  <si>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</si>
  <si>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</si>
  <si>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</si>
  <si>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</si>
  <si>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</si>
  <si>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</si>
  <si>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</si>
  <si>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</si>
  <si>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</si>
  <si>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</si>
  <si>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</si>
  <si>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</si>
  <si>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</si>
  <si>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</si>
  <si>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</si>
  <si>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</si>
  <si>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</si>
  <si>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</si>
  <si>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</si>
  <si>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</si>
  <si>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(z tyt. Wydania legitymacji i swiadectw)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</si>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</sst>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47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2" xfId="0" applyNumberFormat="1" applyFont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6" xfId="0" applyNumberFormat="1" applyFont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5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63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Border="1" applyAlignment="1" applyProtection="1">
      <alignment vertical="center"/>
      <protection locked="0"/>
    </xf>
    <xf numFmtId="4" fontId="30" fillId="0" borderId="2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Border="1" applyAlignment="1" applyProtection="1">
      <alignment vertical="center"/>
      <protection locked="0"/>
    </xf>
    <xf numFmtId="4" fontId="56" fillId="0" borderId="46" xfId="0" applyNumberFormat="1" applyFont="1" applyBorder="1" applyAlignment="1" applyProtection="1">
      <alignment vertical="center"/>
      <protection locked="0"/>
    </xf>
    <xf numFmtId="4" fontId="56" fillId="0" borderId="45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/>
      <protection locked="0"/>
    </xf>
    <xf numFmtId="4" fontId="35" fillId="0" borderId="48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" xfId="0" applyNumberFormat="1" applyFont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57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4" fontId="34" fillId="7" borderId="45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6" xfId="0" applyFont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FEE43551-6C78-4539-B5A0-E8B1B610F076}"/>
    <cellStyle name="Normalny" xfId="0" builtinId="0"/>
    <cellStyle name="Normalny 2" xfId="4" xr:uid="{B553DB15-1921-44E8-8525-6456055BF6BC}"/>
    <cellStyle name="Normalny 3" xfId="5" xr:uid="{1C1E0002-C3F1-446B-A985-8945AAAE0522}"/>
    <cellStyle name="Normalny_dzielnice termin spr." xfId="2" xr:uid="{114167B0-455A-4036-BEAF-2D118A1DB17A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ED078-C54F-4CDE-886A-18E058507834}">
  <sheetPr>
    <tabColor rgb="FF92D050"/>
  </sheetPr>
  <dimension ref="A2:J1030"/>
  <sheetViews>
    <sheetView tabSelected="1" view="pageLayout" topLeftCell="A1018" zoomScaleNormal="10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f>328726.58+1818885.58</f>
        <v>2147612.16</v>
      </c>
      <c r="E11" s="39">
        <f>8474.28+808613.76+98517.9</f>
        <v>915605.94000000006</v>
      </c>
      <c r="F11" s="39"/>
      <c r="G11" s="39">
        <f>36290.41+694441.61</f>
        <v>730732.02</v>
      </c>
      <c r="H11" s="39"/>
      <c r="I11" s="40">
        <f>SUM(B11:H11)</f>
        <v>3793950.12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58245.100000000006</v>
      </c>
      <c r="F12" s="42">
        <f t="shared" si="0"/>
        <v>0</v>
      </c>
      <c r="G12" s="42">
        <f t="shared" si="0"/>
        <v>62938.34</v>
      </c>
      <c r="H12" s="42">
        <f t="shared" si="0"/>
        <v>0</v>
      </c>
      <c r="I12" s="40">
        <f t="shared" si="0"/>
        <v>121183.44</v>
      </c>
    </row>
    <row r="13" spans="1:10">
      <c r="A13" s="43" t="s">
        <v>16</v>
      </c>
      <c r="B13" s="44"/>
      <c r="C13" s="44"/>
      <c r="D13" s="44"/>
      <c r="E13" s="45">
        <f>8290.2+49954.9</f>
        <v>58245.100000000006</v>
      </c>
      <c r="F13" s="45"/>
      <c r="G13" s="45">
        <v>62938.34</v>
      </c>
      <c r="H13" s="45"/>
      <c r="I13" s="46">
        <f>SUM(B13:H13)</f>
        <v>121183.44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/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2147612.16</v>
      </c>
      <c r="E19" s="42">
        <f t="shared" si="2"/>
        <v>973851.04</v>
      </c>
      <c r="F19" s="42">
        <f t="shared" si="2"/>
        <v>0</v>
      </c>
      <c r="G19" s="42">
        <f t="shared" si="2"/>
        <v>793670.36</v>
      </c>
      <c r="H19" s="42">
        <f t="shared" si="2"/>
        <v>0</v>
      </c>
      <c r="I19" s="40">
        <f t="shared" si="2"/>
        <v>3915133.56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1406919.44</v>
      </c>
      <c r="E21" s="39">
        <v>915605.94</v>
      </c>
      <c r="F21" s="39"/>
      <c r="G21" s="39">
        <v>730732.02</v>
      </c>
      <c r="H21" s="39"/>
      <c r="I21" s="40">
        <f>SUM(B21:H21)</f>
        <v>3053257.4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89546.21</v>
      </c>
      <c r="E22" s="42">
        <f t="shared" si="3"/>
        <v>58245.1</v>
      </c>
      <c r="F22" s="42">
        <f t="shared" si="3"/>
        <v>0</v>
      </c>
      <c r="G22" s="42">
        <f t="shared" si="3"/>
        <v>62938.34</v>
      </c>
      <c r="H22" s="42">
        <f t="shared" si="3"/>
        <v>0</v>
      </c>
      <c r="I22" s="40">
        <f t="shared" si="3"/>
        <v>210729.65000000002</v>
      </c>
    </row>
    <row r="23" spans="1:9">
      <c r="A23" s="43" t="s">
        <v>23</v>
      </c>
      <c r="B23" s="45"/>
      <c r="C23" s="45"/>
      <c r="D23" s="45">
        <f>8218.16+81328.05</f>
        <v>89546.21</v>
      </c>
      <c r="E23" s="45">
        <f>+E13-8290.2-49954.9</f>
        <v>0</v>
      </c>
      <c r="F23" s="45"/>
      <c r="G23" s="45">
        <v>0</v>
      </c>
      <c r="H23" s="44"/>
      <c r="I23" s="46">
        <f t="shared" ref="I23:I28" si="4">SUM(B23:H23)</f>
        <v>89546.21</v>
      </c>
    </row>
    <row r="24" spans="1:9">
      <c r="A24" s="43" t="s">
        <v>17</v>
      </c>
      <c r="B24" s="44"/>
      <c r="C24" s="44"/>
      <c r="D24" s="45"/>
      <c r="E24" s="45">
        <v>58245.1</v>
      </c>
      <c r="F24" s="45"/>
      <c r="G24" s="45">
        <v>62938.34</v>
      </c>
      <c r="H24" s="44"/>
      <c r="I24" s="46">
        <f t="shared" si="4"/>
        <v>121183.44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1496465.65</v>
      </c>
      <c r="E29" s="42">
        <f t="shared" si="6"/>
        <v>973851.03999999992</v>
      </c>
      <c r="F29" s="42">
        <f t="shared" si="6"/>
        <v>0</v>
      </c>
      <c r="G29" s="42">
        <f t="shared" si="6"/>
        <v>793670.36</v>
      </c>
      <c r="H29" s="42">
        <f t="shared" si="6"/>
        <v>0</v>
      </c>
      <c r="I29" s="40">
        <f t="shared" si="6"/>
        <v>3263987.05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740692.7200000002</v>
      </c>
      <c r="E36" s="52">
        <f>E11-E21-E31</f>
        <v>1.1641532182693481E-10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740692.7200000002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>D19-D29-D34</f>
        <v>651146.51000000024</v>
      </c>
      <c r="E37" s="56">
        <f t="shared" si="9"/>
        <v>1.1641532182693481E-10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651146.51000000024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25497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25497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25497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25497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2">B138+B139-B140</f>
        <v>0</v>
      </c>
      <c r="C141" s="176">
        <f t="shared" si="12"/>
        <v>0</v>
      </c>
      <c r="D141" s="176">
        <f t="shared" si="12"/>
        <v>0</v>
      </c>
      <c r="E141" s="177">
        <f t="shared" si="12"/>
        <v>0</v>
      </c>
      <c r="F141" s="178">
        <f t="shared" si="12"/>
        <v>0</v>
      </c>
      <c r="G141" s="179">
        <f t="shared" si="12"/>
        <v>0</v>
      </c>
      <c r="H141" s="180">
        <f t="shared" si="12"/>
        <v>0</v>
      </c>
      <c r="I141" s="181">
        <f t="shared" si="12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/>
      <c r="F238" s="231"/>
      <c r="G238" s="231"/>
      <c r="H238" s="231"/>
      <c r="I238" s="288">
        <f>E238+F238-G238-H238</f>
        <v>0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0</v>
      </c>
      <c r="F241" s="296">
        <f>F236+F238+F240</f>
        <v>0</v>
      </c>
      <c r="G241" s="296">
        <f>G236+G238+G240</f>
        <v>0</v>
      </c>
      <c r="H241" s="296">
        <f>H236+H238+H240</f>
        <v>0</v>
      </c>
      <c r="I241" s="297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3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3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3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3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3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3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3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3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4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4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4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4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4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4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4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4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4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4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4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4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4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4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4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4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4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4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 t="shared" ref="C338:E338" si="15">SUM(C332:C335)</f>
        <v>0</v>
      </c>
      <c r="D338" s="242">
        <f t="shared" si="15"/>
        <v>0</v>
      </c>
      <c r="E338" s="242">
        <f t="shared" si="15"/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0</v>
      </c>
      <c r="D458" s="435">
        <f>SUM(D459:D468)</f>
        <v>0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/>
      <c r="D463" s="444"/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/>
      <c r="D468" s="449"/>
    </row>
    <row r="469" spans="1:4" ht="14.25" thickBot="1">
      <c r="A469" s="433" t="s">
        <v>197</v>
      </c>
      <c r="B469" s="434"/>
      <c r="C469" s="412">
        <f>SUM(C470:C479)</f>
        <v>2557.37</v>
      </c>
      <c r="D469" s="413">
        <f>SUM(D470:D479)</f>
        <v>7433.06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394"/>
      <c r="D473" s="444"/>
    </row>
    <row r="474" spans="1:4" ht="24.75" customHeight="1">
      <c r="A474" s="445" t="s">
        <v>192</v>
      </c>
      <c r="B474" s="446"/>
      <c r="C474" s="444">
        <v>2557.37</v>
      </c>
      <c r="D474" s="444">
        <v>7433.06</v>
      </c>
    </row>
    <row r="475" spans="1:4">
      <c r="A475" s="445" t="s">
        <v>193</v>
      </c>
      <c r="B475" s="446"/>
      <c r="C475" s="394"/>
      <c r="D475" s="444"/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/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/>
      <c r="D479" s="451"/>
    </row>
    <row r="480" spans="1:4" ht="14.25" thickBot="1">
      <c r="A480" s="452" t="s">
        <v>12</v>
      </c>
      <c r="B480" s="453"/>
      <c r="C480" s="454">
        <f>C458+C469</f>
        <v>2557.37</v>
      </c>
      <c r="D480" s="297">
        <f>D458+D469</f>
        <v>7433.06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5" t="s">
        <v>200</v>
      </c>
      <c r="B496" s="456"/>
      <c r="C496" s="457" t="s">
        <v>14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12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21</v>
      </c>
    </row>
    <row r="516" spans="1:5" ht="14.25" thickBot="1">
      <c r="A516" s="477" t="s">
        <v>213</v>
      </c>
      <c r="B516" s="478"/>
      <c r="C516" s="394"/>
      <c r="D516" s="346"/>
    </row>
    <row r="517" spans="1:5" ht="14.25" thickBot="1">
      <c r="A517" s="433" t="s">
        <v>96</v>
      </c>
      <c r="B517" s="434"/>
      <c r="C517" s="413">
        <f>SUM(C516:C516)</f>
        <v>0</v>
      </c>
      <c r="D517" s="413">
        <f>SUM(D516:D516)</f>
        <v>0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9" t="s">
        <v>217</v>
      </c>
      <c r="B523" s="430"/>
      <c r="C523" s="480">
        <v>35669.050000000003</v>
      </c>
      <c r="D523" s="480">
        <v>181066.91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15" customHeight="1">
      <c r="A541" s="486" t="s">
        <v>221</v>
      </c>
      <c r="B541" s="487" t="s">
        <v>222</v>
      </c>
      <c r="C541" s="488"/>
      <c r="D541" s="488"/>
      <c r="E541" s="489" t="s">
        <v>58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62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37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25</v>
      </c>
      <c r="B544" s="502">
        <f t="shared" ref="B544:I544" si="16">SUM(B545:B547)</f>
        <v>0</v>
      </c>
      <c r="C544" s="503">
        <f t="shared" si="16"/>
        <v>0</v>
      </c>
      <c r="D544" s="503">
        <f t="shared" si="16"/>
        <v>0</v>
      </c>
      <c r="E544" s="503">
        <f t="shared" si="16"/>
        <v>0</v>
      </c>
      <c r="F544" s="503">
        <f t="shared" si="16"/>
        <v>0</v>
      </c>
      <c r="G544" s="503">
        <f t="shared" si="16"/>
        <v>0</v>
      </c>
      <c r="H544" s="503">
        <f t="shared" si="16"/>
        <v>0</v>
      </c>
      <c r="I544" s="504">
        <f t="shared" si="16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26</v>
      </c>
      <c r="B548" s="510">
        <f t="shared" ref="B548:I548" si="17">SUM(B549:B552)</f>
        <v>0</v>
      </c>
      <c r="C548" s="511">
        <f t="shared" si="17"/>
        <v>0</v>
      </c>
      <c r="D548" s="511">
        <f t="shared" si="17"/>
        <v>0</v>
      </c>
      <c r="E548" s="511">
        <f t="shared" si="17"/>
        <v>0</v>
      </c>
      <c r="F548" s="511">
        <f t="shared" si="17"/>
        <v>0</v>
      </c>
      <c r="G548" s="511">
        <f t="shared" si="17"/>
        <v>0</v>
      </c>
      <c r="H548" s="511">
        <f t="shared" si="17"/>
        <v>0</v>
      </c>
      <c r="I548" s="313">
        <f t="shared" si="17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43</v>
      </c>
      <c r="B553" s="514">
        <f>B543+B544-B548</f>
        <v>0</v>
      </c>
      <c r="C553" s="515">
        <f>C543+C544-C548</f>
        <v>0</v>
      </c>
      <c r="D553" s="515">
        <f>D543+D544-D548</f>
        <v>0</v>
      </c>
      <c r="E553" s="515">
        <f t="shared" ref="E553:H553" si="18">E543+E544-E548</f>
        <v>0</v>
      </c>
      <c r="F553" s="515">
        <f t="shared" si="18"/>
        <v>0</v>
      </c>
      <c r="G553" s="515">
        <f t="shared" si="18"/>
        <v>0</v>
      </c>
      <c r="H553" s="515">
        <f t="shared" si="18"/>
        <v>0</v>
      </c>
      <c r="I553" s="516">
        <f>I543+I544-I548</f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25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26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19">C554+C555-C556</f>
        <v>0</v>
      </c>
      <c r="D557" s="541">
        <f t="shared" si="19"/>
        <v>0</v>
      </c>
      <c r="E557" s="531">
        <f t="shared" si="19"/>
        <v>0</v>
      </c>
      <c r="F557" s="539">
        <f t="shared" si="19"/>
        <v>0</v>
      </c>
      <c r="G557" s="542">
        <f t="shared" si="19"/>
        <v>0</v>
      </c>
      <c r="H557" s="541">
        <f t="shared" si="19"/>
        <v>0</v>
      </c>
      <c r="I557" s="531">
        <f t="shared" si="19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20">C543-C554</f>
        <v>0</v>
      </c>
      <c r="D558" s="544">
        <f t="shared" si="20"/>
        <v>0</v>
      </c>
      <c r="E558" s="544">
        <f t="shared" si="20"/>
        <v>0</v>
      </c>
      <c r="F558" s="544">
        <f t="shared" si="20"/>
        <v>0</v>
      </c>
      <c r="G558" s="544">
        <f t="shared" si="20"/>
        <v>0</v>
      </c>
      <c r="H558" s="544">
        <f t="shared" si="20"/>
        <v>0</v>
      </c>
      <c r="I558" s="544">
        <f t="shared" si="20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21">C553-C557</f>
        <v>0</v>
      </c>
      <c r="D559" s="544">
        <f t="shared" si="21"/>
        <v>0</v>
      </c>
      <c r="E559" s="544">
        <f t="shared" si="21"/>
        <v>0</v>
      </c>
      <c r="F559" s="544">
        <f t="shared" si="21"/>
        <v>0</v>
      </c>
      <c r="G559" s="544">
        <f t="shared" si="21"/>
        <v>0</v>
      </c>
      <c r="H559" s="544">
        <f t="shared" si="21"/>
        <v>0</v>
      </c>
      <c r="I559" s="544">
        <f t="shared" si="21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14</v>
      </c>
      <c r="D577" s="555" t="s">
        <v>105</v>
      </c>
    </row>
    <row r="578" spans="1:9">
      <c r="A578" s="556" t="s">
        <v>241</v>
      </c>
      <c r="B578" s="557"/>
      <c r="C578" s="558">
        <v>8444.31</v>
      </c>
      <c r="D578" s="558">
        <v>10015.68</v>
      </c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/>
      <c r="D579" s="562"/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/>
      <c r="D580" s="562"/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487.7</v>
      </c>
      <c r="D581" s="564">
        <f>D582+D585+D586+D587+D588</f>
        <v>180.84</v>
      </c>
    </row>
    <row r="582" spans="1:9">
      <c r="A582" s="565" t="s">
        <v>245</v>
      </c>
      <c r="B582" s="566"/>
      <c r="C582" s="346">
        <f>C583-C584</f>
        <v>0</v>
      </c>
      <c r="D582" s="346">
        <f>D583-D584</f>
        <v>0</v>
      </c>
    </row>
    <row r="583" spans="1:9">
      <c r="A583" s="567" t="s">
        <v>246</v>
      </c>
      <c r="B583" s="568"/>
      <c r="C583" s="398"/>
      <c r="D583" s="398"/>
    </row>
    <row r="584" spans="1:9" ht="25.5" customHeight="1">
      <c r="A584" s="567" t="s">
        <v>247</v>
      </c>
      <c r="B584" s="568"/>
      <c r="C584" s="398"/>
      <c r="D584" s="398"/>
    </row>
    <row r="585" spans="1:9">
      <c r="A585" s="565" t="s">
        <v>248</v>
      </c>
      <c r="B585" s="566"/>
      <c r="C585" s="346"/>
      <c r="D585" s="346"/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17</v>
      </c>
      <c r="B588" s="566"/>
      <c r="C588" s="346">
        <v>487.7</v>
      </c>
      <c r="D588" s="346">
        <v>180.84</v>
      </c>
    </row>
    <row r="589" spans="1:9" ht="24.75" customHeight="1" thickBot="1">
      <c r="A589" s="569" t="s">
        <v>251</v>
      </c>
      <c r="B589" s="570"/>
      <c r="C589" s="562"/>
      <c r="D589" s="562"/>
    </row>
    <row r="590" spans="1:9" ht="16.5" thickBot="1">
      <c r="A590" s="571" t="s">
        <v>96</v>
      </c>
      <c r="B590" s="572"/>
      <c r="C590" s="352">
        <f>SUM(C578+C579+C580+C581+C589)</f>
        <v>8932.01</v>
      </c>
      <c r="D590" s="352">
        <f>SUM(D578+D579+D580+D581+D589)</f>
        <v>10196.52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14</v>
      </c>
      <c r="B596" s="578"/>
      <c r="C596" s="577" t="s">
        <v>21</v>
      </c>
      <c r="D596" s="578"/>
    </row>
    <row r="597" spans="1:4" ht="14.25" thickBot="1">
      <c r="A597" s="579"/>
      <c r="B597" s="580"/>
      <c r="C597" s="579"/>
      <c r="D597" s="580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48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337" t="s">
        <v>264</v>
      </c>
    </row>
    <row r="677" spans="1:3" ht="14.25" thickBot="1">
      <c r="A677" s="605" t="s">
        <v>265</v>
      </c>
      <c r="B677" s="606">
        <f>B678+B682</f>
        <v>0</v>
      </c>
      <c r="C677" s="606">
        <f>C678+C682</f>
        <v>0</v>
      </c>
    </row>
    <row r="678" spans="1:3">
      <c r="A678" s="607" t="s">
        <v>266</v>
      </c>
      <c r="B678" s="275"/>
      <c r="C678" s="275"/>
    </row>
    <row r="679" spans="1:3">
      <c r="A679" s="608" t="s">
        <v>50</v>
      </c>
      <c r="B679" s="231"/>
      <c r="C679" s="232"/>
    </row>
    <row r="680" spans="1:3">
      <c r="A680" s="609"/>
      <c r="B680" s="231"/>
      <c r="C680" s="232"/>
    </row>
    <row r="681" spans="1:3" ht="14.25" thickBot="1">
      <c r="A681" s="610"/>
      <c r="B681" s="611"/>
      <c r="C681" s="612"/>
    </row>
    <row r="682" spans="1:3">
      <c r="A682" s="607" t="s">
        <v>267</v>
      </c>
      <c r="B682" s="613">
        <f>SUM(B684:B684)</f>
        <v>0</v>
      </c>
      <c r="C682" s="613">
        <f>SUM(C684:C684)</f>
        <v>0</v>
      </c>
    </row>
    <row r="683" spans="1:3">
      <c r="A683" s="608" t="s">
        <v>50</v>
      </c>
      <c r="B683" s="378"/>
      <c r="C683" s="614"/>
    </row>
    <row r="684" spans="1:3" ht="14.25" thickBot="1">
      <c r="A684" s="615"/>
      <c r="B684" s="611"/>
      <c r="C684" s="612"/>
    </row>
    <row r="685" spans="1:3" ht="14.25" thickBot="1">
      <c r="A685" s="605" t="s">
        <v>268</v>
      </c>
      <c r="B685" s="606">
        <f>B686+B692</f>
        <v>108420</v>
      </c>
      <c r="C685" s="606">
        <f>C686+C692</f>
        <v>80641</v>
      </c>
    </row>
    <row r="686" spans="1:3">
      <c r="A686" s="616" t="s">
        <v>266</v>
      </c>
      <c r="B686" s="378">
        <f>B688+B689+B690+B691</f>
        <v>0</v>
      </c>
      <c r="C686" s="378">
        <f>C688+C689+C690+C691</f>
        <v>0</v>
      </c>
    </row>
    <row r="687" spans="1:3">
      <c r="A687" s="617" t="s">
        <v>50</v>
      </c>
      <c r="B687" s="231"/>
      <c r="C687" s="232"/>
    </row>
    <row r="688" spans="1:3" hidden="1">
      <c r="A688" s="618"/>
      <c r="B688" s="231"/>
      <c r="C688" s="232"/>
    </row>
    <row r="689" spans="1:9" hidden="1">
      <c r="A689" s="618"/>
      <c r="B689" s="231"/>
      <c r="C689" s="232"/>
    </row>
    <row r="690" spans="1:9" hidden="1">
      <c r="A690" s="619"/>
      <c r="B690" s="231"/>
      <c r="C690" s="232"/>
    </row>
    <row r="691" spans="1:9" ht="76.5">
      <c r="A691" s="618" t="s">
        <v>269</v>
      </c>
      <c r="B691" s="231"/>
      <c r="C691" s="232"/>
    </row>
    <row r="692" spans="1:9">
      <c r="A692" s="620" t="s">
        <v>267</v>
      </c>
      <c r="B692" s="621">
        <f>SUM(B694:B695)</f>
        <v>108420</v>
      </c>
      <c r="C692" s="621">
        <f>SUM(C694:C695)</f>
        <v>80641</v>
      </c>
    </row>
    <row r="693" spans="1:9">
      <c r="A693" s="617" t="s">
        <v>50</v>
      </c>
      <c r="B693" s="231"/>
      <c r="C693" s="231"/>
    </row>
    <row r="694" spans="1:9" ht="25.5">
      <c r="A694" s="622" t="s">
        <v>270</v>
      </c>
      <c r="B694" s="237"/>
      <c r="C694" s="237"/>
    </row>
    <row r="695" spans="1:9" ht="45.75" thickBot="1">
      <c r="A695" s="623" t="s">
        <v>271</v>
      </c>
      <c r="B695" s="624">
        <v>108420</v>
      </c>
      <c r="C695" s="624">
        <v>80641</v>
      </c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5"/>
      <c r="B699" s="625"/>
      <c r="C699" s="625"/>
      <c r="D699" s="625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6"/>
      <c r="C700" s="626"/>
      <c r="D700" s="626"/>
      <c r="E700" s="456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7" t="s">
        <v>274</v>
      </c>
    </row>
    <row r="702" spans="1:9" ht="20.25" customHeight="1" thickBot="1">
      <c r="A702" s="628"/>
      <c r="B702" s="629"/>
      <c r="C702" s="628"/>
      <c r="D702" s="630"/>
      <c r="E702" s="631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2" t="s">
        <v>277</v>
      </c>
      <c r="B745" s="633"/>
      <c r="C745" s="633"/>
      <c r="D745" s="634"/>
      <c r="E745" s="635" t="s">
        <v>263</v>
      </c>
      <c r="F745" s="636" t="s">
        <v>264</v>
      </c>
      <c r="G745" s="637"/>
    </row>
    <row r="746" spans="1:7" ht="14.25" customHeight="1" thickBot="1">
      <c r="A746" s="638" t="s">
        <v>278</v>
      </c>
      <c r="B746" s="639"/>
      <c r="C746" s="639"/>
      <c r="D746" s="640"/>
      <c r="E746" s="641">
        <f>SUM(E747:E754)</f>
        <v>121228.08</v>
      </c>
      <c r="F746" s="641">
        <f>SUM(F747:F754)</f>
        <v>116908.52</v>
      </c>
      <c r="G746" s="642"/>
    </row>
    <row r="747" spans="1:7">
      <c r="A747" s="643" t="s">
        <v>279</v>
      </c>
      <c r="B747" s="644"/>
      <c r="C747" s="644"/>
      <c r="D747" s="645"/>
      <c r="E747" s="646">
        <v>121228.08</v>
      </c>
      <c r="F747" s="646">
        <v>116908.52</v>
      </c>
      <c r="G747" s="254"/>
    </row>
    <row r="748" spans="1:7">
      <c r="A748" s="647" t="s">
        <v>280</v>
      </c>
      <c r="B748" s="648"/>
      <c r="C748" s="648"/>
      <c r="D748" s="649"/>
      <c r="E748" s="650"/>
      <c r="F748" s="651"/>
      <c r="G748" s="254"/>
    </row>
    <row r="749" spans="1:7">
      <c r="A749" s="647" t="s">
        <v>281</v>
      </c>
      <c r="B749" s="648"/>
      <c r="C749" s="648"/>
      <c r="D749" s="649"/>
      <c r="E749" s="650"/>
      <c r="F749" s="651"/>
      <c r="G749" s="254"/>
    </row>
    <row r="750" spans="1:7">
      <c r="A750" s="652" t="s">
        <v>282</v>
      </c>
      <c r="B750" s="653"/>
      <c r="C750" s="653"/>
      <c r="D750" s="654"/>
      <c r="E750" s="650"/>
      <c r="F750" s="651"/>
      <c r="G750" s="254"/>
    </row>
    <row r="751" spans="1:7">
      <c r="A751" s="647" t="s">
        <v>283</v>
      </c>
      <c r="B751" s="648"/>
      <c r="C751" s="648"/>
      <c r="D751" s="649"/>
      <c r="E751" s="650"/>
      <c r="F751" s="651"/>
      <c r="G751" s="254"/>
    </row>
    <row r="752" spans="1:7">
      <c r="A752" s="655" t="s">
        <v>284</v>
      </c>
      <c r="B752" s="656"/>
      <c r="C752" s="656"/>
      <c r="D752" s="657"/>
      <c r="E752" s="650"/>
      <c r="F752" s="651"/>
      <c r="G752" s="254"/>
    </row>
    <row r="753" spans="1:7">
      <c r="A753" s="655" t="s">
        <v>285</v>
      </c>
      <c r="B753" s="656"/>
      <c r="C753" s="656"/>
      <c r="D753" s="657"/>
      <c r="E753" s="650"/>
      <c r="F753" s="651"/>
      <c r="G753" s="254"/>
    </row>
    <row r="754" spans="1:7" ht="14.25" thickBot="1">
      <c r="A754" s="658" t="s">
        <v>286</v>
      </c>
      <c r="B754" s="659"/>
      <c r="C754" s="659"/>
      <c r="D754" s="660"/>
      <c r="E754" s="661"/>
      <c r="F754" s="662"/>
      <c r="G754" s="254"/>
    </row>
    <row r="755" spans="1:7" ht="14.25" thickBot="1">
      <c r="A755" s="638" t="s">
        <v>287</v>
      </c>
      <c r="B755" s="639"/>
      <c r="C755" s="639"/>
      <c r="D755" s="640"/>
      <c r="E755" s="663">
        <v>-8866.08</v>
      </c>
      <c r="F755" s="663">
        <v>4875.6899999999996</v>
      </c>
      <c r="G755" s="642"/>
    </row>
    <row r="756" spans="1:7" ht="14.25" thickBot="1">
      <c r="A756" s="664" t="s">
        <v>288</v>
      </c>
      <c r="B756" s="665"/>
      <c r="C756" s="665"/>
      <c r="D756" s="666"/>
      <c r="E756" s="667"/>
      <c r="F756" s="668"/>
      <c r="G756" s="642"/>
    </row>
    <row r="757" spans="1:7" ht="14.25" thickBot="1">
      <c r="A757" s="664" t="s">
        <v>289</v>
      </c>
      <c r="B757" s="665"/>
      <c r="C757" s="665"/>
      <c r="D757" s="666"/>
      <c r="E757" s="669"/>
      <c r="F757" s="663"/>
      <c r="G757" s="642"/>
    </row>
    <row r="758" spans="1:7" ht="14.25" thickBot="1">
      <c r="A758" s="664" t="s">
        <v>290</v>
      </c>
      <c r="B758" s="665"/>
      <c r="C758" s="665"/>
      <c r="D758" s="666"/>
      <c r="E758" s="669"/>
      <c r="F758" s="663"/>
      <c r="G758" s="642"/>
    </row>
    <row r="759" spans="1:7" ht="14.25" thickBot="1">
      <c r="A759" s="664" t="s">
        <v>291</v>
      </c>
      <c r="B759" s="665"/>
      <c r="C759" s="665"/>
      <c r="D759" s="666"/>
      <c r="E759" s="641">
        <f>E760+E768+E771+E774</f>
        <v>949</v>
      </c>
      <c r="F759" s="641">
        <f>F760+F768+F771+F774</f>
        <v>860</v>
      </c>
      <c r="G759" s="642"/>
    </row>
    <row r="760" spans="1:7">
      <c r="A760" s="643" t="s">
        <v>292</v>
      </c>
      <c r="B760" s="644"/>
      <c r="C760" s="644"/>
      <c r="D760" s="645"/>
      <c r="E760" s="670">
        <f>SUM(E761:E767)</f>
        <v>0</v>
      </c>
      <c r="F760" s="670">
        <f>SUM(F761:F767)</f>
        <v>0</v>
      </c>
      <c r="G760" s="254"/>
    </row>
    <row r="761" spans="1:7">
      <c r="A761" s="671" t="s">
        <v>293</v>
      </c>
      <c r="B761" s="672"/>
      <c r="C761" s="672"/>
      <c r="D761" s="673"/>
      <c r="E761" s="674"/>
      <c r="F761" s="675"/>
      <c r="G761" s="676"/>
    </row>
    <row r="762" spans="1:7">
      <c r="A762" s="671" t="s">
        <v>294</v>
      </c>
      <c r="B762" s="672"/>
      <c r="C762" s="672"/>
      <c r="D762" s="673"/>
      <c r="E762" s="674"/>
      <c r="F762" s="675"/>
      <c r="G762" s="676"/>
    </row>
    <row r="763" spans="1:7">
      <c r="A763" s="671" t="s">
        <v>295</v>
      </c>
      <c r="B763" s="672"/>
      <c r="C763" s="672"/>
      <c r="D763" s="673"/>
      <c r="E763" s="674"/>
      <c r="F763" s="675"/>
      <c r="G763" s="676"/>
    </row>
    <row r="764" spans="1:7">
      <c r="A764" s="671" t="s">
        <v>296</v>
      </c>
      <c r="B764" s="672"/>
      <c r="C764" s="672"/>
      <c r="D764" s="673"/>
      <c r="E764" s="674"/>
      <c r="F764" s="675"/>
      <c r="G764" s="676"/>
    </row>
    <row r="765" spans="1:7">
      <c r="A765" s="671" t="s">
        <v>297</v>
      </c>
      <c r="B765" s="672"/>
      <c r="C765" s="672"/>
      <c r="D765" s="673"/>
      <c r="E765" s="674"/>
      <c r="F765" s="675"/>
      <c r="G765" s="676"/>
    </row>
    <row r="766" spans="1:7">
      <c r="A766" s="671" t="s">
        <v>298</v>
      </c>
      <c r="B766" s="672"/>
      <c r="C766" s="672"/>
      <c r="D766" s="673"/>
      <c r="E766" s="674"/>
      <c r="F766" s="675"/>
      <c r="G766" s="676"/>
    </row>
    <row r="767" spans="1:7">
      <c r="A767" s="671" t="s">
        <v>299</v>
      </c>
      <c r="B767" s="672"/>
      <c r="C767" s="672"/>
      <c r="D767" s="673"/>
      <c r="E767" s="674"/>
      <c r="F767" s="675"/>
      <c r="G767" s="676"/>
    </row>
    <row r="768" spans="1:7">
      <c r="A768" s="655" t="s">
        <v>300</v>
      </c>
      <c r="B768" s="656"/>
      <c r="C768" s="656"/>
      <c r="D768" s="657"/>
      <c r="E768" s="677">
        <f>SUM(E769:E770)</f>
        <v>0</v>
      </c>
      <c r="F768" s="677">
        <f>SUM(F769:F770)</f>
        <v>0</v>
      </c>
      <c r="G768" s="254"/>
    </row>
    <row r="769" spans="1:7">
      <c r="A769" s="671" t="s">
        <v>301</v>
      </c>
      <c r="B769" s="672"/>
      <c r="C769" s="672"/>
      <c r="D769" s="673"/>
      <c r="E769" s="674"/>
      <c r="F769" s="675"/>
      <c r="G769" s="676"/>
    </row>
    <row r="770" spans="1:7">
      <c r="A770" s="671" t="s">
        <v>302</v>
      </c>
      <c r="B770" s="672"/>
      <c r="C770" s="672"/>
      <c r="D770" s="673"/>
      <c r="E770" s="674"/>
      <c r="F770" s="675"/>
      <c r="G770" s="676"/>
    </row>
    <row r="771" spans="1:7">
      <c r="A771" s="647" t="s">
        <v>303</v>
      </c>
      <c r="B771" s="648"/>
      <c r="C771" s="648"/>
      <c r="D771" s="649"/>
      <c r="E771" s="677">
        <f>SUM(E772:E773)</f>
        <v>0</v>
      </c>
      <c r="F771" s="677">
        <f>SUM(F772:F773)</f>
        <v>0</v>
      </c>
      <c r="G771" s="254"/>
    </row>
    <row r="772" spans="1:7">
      <c r="A772" s="671" t="s">
        <v>304</v>
      </c>
      <c r="B772" s="672"/>
      <c r="C772" s="672"/>
      <c r="D772" s="673"/>
      <c r="E772" s="674"/>
      <c r="F772" s="675"/>
      <c r="G772" s="676"/>
    </row>
    <row r="773" spans="1:7">
      <c r="A773" s="671" t="s">
        <v>305</v>
      </c>
      <c r="B773" s="672"/>
      <c r="C773" s="672"/>
      <c r="D773" s="673"/>
      <c r="E773" s="674"/>
      <c r="F773" s="675"/>
      <c r="G773" s="676"/>
    </row>
    <row r="774" spans="1:7">
      <c r="A774" s="647" t="s">
        <v>306</v>
      </c>
      <c r="B774" s="648"/>
      <c r="C774" s="648"/>
      <c r="D774" s="649"/>
      <c r="E774" s="677">
        <f>SUM(E775:E788)</f>
        <v>949</v>
      </c>
      <c r="F774" s="677">
        <f>SUM(F775:F788)</f>
        <v>860</v>
      </c>
      <c r="G774" s="254"/>
    </row>
    <row r="775" spans="1:7">
      <c r="A775" s="671" t="s">
        <v>307</v>
      </c>
      <c r="B775" s="672"/>
      <c r="C775" s="672"/>
      <c r="D775" s="673"/>
      <c r="E775" s="650"/>
      <c r="F775" s="651"/>
      <c r="G775" s="254"/>
    </row>
    <row r="776" spans="1:7">
      <c r="A776" s="671" t="s">
        <v>308</v>
      </c>
      <c r="B776" s="672"/>
      <c r="C776" s="672"/>
      <c r="D776" s="673"/>
      <c r="E776" s="650"/>
      <c r="F776" s="651"/>
      <c r="G776" s="254"/>
    </row>
    <row r="777" spans="1:7">
      <c r="A777" s="671" t="s">
        <v>309</v>
      </c>
      <c r="B777" s="672"/>
      <c r="C777" s="672"/>
      <c r="D777" s="673"/>
      <c r="E777" s="650"/>
      <c r="F777" s="651"/>
      <c r="G777" s="254"/>
    </row>
    <row r="778" spans="1:7">
      <c r="A778" s="671" t="s">
        <v>310</v>
      </c>
      <c r="B778" s="672"/>
      <c r="C778" s="672"/>
      <c r="D778" s="673"/>
      <c r="E778" s="650"/>
      <c r="F778" s="651"/>
      <c r="G778" s="254"/>
    </row>
    <row r="779" spans="1:7">
      <c r="A779" s="671" t="s">
        <v>311</v>
      </c>
      <c r="B779" s="672"/>
      <c r="C779" s="672"/>
      <c r="D779" s="673"/>
      <c r="E779" s="650"/>
      <c r="F779" s="651"/>
      <c r="G779" s="254"/>
    </row>
    <row r="780" spans="1:7">
      <c r="A780" s="671" t="s">
        <v>312</v>
      </c>
      <c r="B780" s="672"/>
      <c r="C780" s="672"/>
      <c r="D780" s="673"/>
      <c r="E780" s="650"/>
      <c r="F780" s="651"/>
      <c r="G780" s="254"/>
    </row>
    <row r="781" spans="1:7">
      <c r="A781" s="671" t="s">
        <v>313</v>
      </c>
      <c r="B781" s="672"/>
      <c r="C781" s="672"/>
      <c r="D781" s="673"/>
      <c r="E781" s="650"/>
      <c r="F781" s="651"/>
      <c r="G781" s="254"/>
    </row>
    <row r="782" spans="1:7">
      <c r="A782" s="671" t="s">
        <v>314</v>
      </c>
      <c r="B782" s="672"/>
      <c r="C782" s="672"/>
      <c r="D782" s="673"/>
      <c r="E782" s="650"/>
      <c r="F782" s="651"/>
      <c r="G782" s="254"/>
    </row>
    <row r="783" spans="1:7">
      <c r="A783" s="671" t="s">
        <v>315</v>
      </c>
      <c r="B783" s="672"/>
      <c r="C783" s="672"/>
      <c r="D783" s="673"/>
      <c r="E783" s="650"/>
      <c r="F783" s="651"/>
      <c r="G783" s="254"/>
    </row>
    <row r="784" spans="1:7">
      <c r="A784" s="678" t="s">
        <v>316</v>
      </c>
      <c r="B784" s="679"/>
      <c r="C784" s="679"/>
      <c r="D784" s="680"/>
      <c r="E784" s="650"/>
      <c r="F784" s="651"/>
      <c r="G784" s="254"/>
    </row>
    <row r="785" spans="1:7">
      <c r="A785" s="678" t="s">
        <v>317</v>
      </c>
      <c r="B785" s="679"/>
      <c r="C785" s="679"/>
      <c r="D785" s="680"/>
      <c r="E785" s="650"/>
      <c r="F785" s="651"/>
      <c r="G785" s="254"/>
    </row>
    <row r="786" spans="1:7">
      <c r="A786" s="678" t="s">
        <v>318</v>
      </c>
      <c r="B786" s="679"/>
      <c r="C786" s="679"/>
      <c r="D786" s="680"/>
      <c r="E786" s="650"/>
      <c r="F786" s="651"/>
      <c r="G786" s="254"/>
    </row>
    <row r="787" spans="1:7">
      <c r="A787" s="681" t="s">
        <v>319</v>
      </c>
      <c r="B787" s="682"/>
      <c r="C787" s="682"/>
      <c r="D787" s="683"/>
      <c r="E787" s="650"/>
      <c r="F787" s="651"/>
      <c r="G787" s="254"/>
    </row>
    <row r="788" spans="1:7" ht="14.25" thickBot="1">
      <c r="A788" s="684" t="s">
        <v>320</v>
      </c>
      <c r="B788" s="685"/>
      <c r="C788" s="685"/>
      <c r="D788" s="686"/>
      <c r="E788" s="651">
        <v>949</v>
      </c>
      <c r="F788" s="651">
        <v>860</v>
      </c>
      <c r="G788" s="254"/>
    </row>
    <row r="789" spans="1:7" ht="14.25" thickBot="1">
      <c r="A789" s="687" t="s">
        <v>321</v>
      </c>
      <c r="B789" s="688"/>
      <c r="C789" s="688"/>
      <c r="D789" s="689"/>
      <c r="E789" s="690">
        <f>SUM(E746+E755+E756+E757+E758+E759)</f>
        <v>113311</v>
      </c>
      <c r="F789" s="690">
        <f>SUM(F746+F755+F756+F757+F758+F759)</f>
        <v>122644.21</v>
      </c>
      <c r="G789" s="642"/>
    </row>
    <row r="790" spans="1:7">
      <c r="A790" s="691"/>
      <c r="B790" s="691"/>
      <c r="C790" s="691"/>
      <c r="D790" s="691"/>
      <c r="E790" s="691"/>
      <c r="F790" s="691"/>
      <c r="G790" s="642"/>
    </row>
    <row r="791" spans="1:7">
      <c r="A791" s="12" t="s">
        <v>322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15.75">
      <c r="A793" s="692" t="s">
        <v>323</v>
      </c>
      <c r="B793" s="693"/>
      <c r="C793" s="694" t="s">
        <v>263</v>
      </c>
      <c r="D793" s="694" t="s">
        <v>264</v>
      </c>
    </row>
    <row r="794" spans="1:7" ht="15.75" thickBot="1">
      <c r="A794" s="695"/>
      <c r="B794" s="696"/>
      <c r="C794" s="697"/>
      <c r="D794" s="698"/>
    </row>
    <row r="795" spans="1:7">
      <c r="A795" s="699" t="s">
        <v>324</v>
      </c>
      <c r="B795" s="700"/>
      <c r="C795" s="614">
        <v>169092.2</v>
      </c>
      <c r="D795" s="614">
        <v>92559.12</v>
      </c>
    </row>
    <row r="796" spans="1:7">
      <c r="A796" s="442" t="s">
        <v>325</v>
      </c>
      <c r="B796" s="443"/>
      <c r="C796" s="231"/>
      <c r="D796" s="232"/>
    </row>
    <row r="797" spans="1:7">
      <c r="A797" s="442" t="s">
        <v>326</v>
      </c>
      <c r="B797" s="443"/>
      <c r="C797" s="232">
        <v>134584.29999999999</v>
      </c>
      <c r="D797" s="232">
        <f>154245.95+1000+126602.65+26817.92</f>
        <v>308666.51999999996</v>
      </c>
    </row>
    <row r="798" spans="1:7" ht="29.45" customHeight="1">
      <c r="A798" s="445" t="s">
        <v>327</v>
      </c>
      <c r="B798" s="446"/>
      <c r="C798" s="231"/>
      <c r="D798" s="232"/>
    </row>
    <row r="799" spans="1:7" ht="42" customHeight="1">
      <c r="A799" s="445" t="s">
        <v>328</v>
      </c>
      <c r="B799" s="446"/>
      <c r="C799" s="231"/>
      <c r="D799" s="232"/>
    </row>
    <row r="800" spans="1:7" ht="29.45" customHeight="1">
      <c r="A800" s="445" t="s">
        <v>329</v>
      </c>
      <c r="B800" s="446"/>
      <c r="C800" s="232">
        <v>4973.1400000000003</v>
      </c>
      <c r="D800" s="232">
        <v>5140.8999999999996</v>
      </c>
    </row>
    <row r="801" spans="1:4">
      <c r="A801" s="445" t="s">
        <v>330</v>
      </c>
      <c r="B801" s="446"/>
      <c r="C801" s="231"/>
      <c r="D801" s="232"/>
    </row>
    <row r="802" spans="1:4" ht="21.75" customHeight="1">
      <c r="A802" s="565" t="s">
        <v>331</v>
      </c>
      <c r="B802" s="566"/>
      <c r="C802" s="232"/>
      <c r="D802" s="232"/>
    </row>
    <row r="803" spans="1:4" ht="33" customHeight="1">
      <c r="A803" s="445" t="s">
        <v>332</v>
      </c>
      <c r="B803" s="446"/>
      <c r="C803" s="701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2" t="s">
        <v>83</v>
      </c>
      <c r="B805" s="703"/>
      <c r="C805" s="704">
        <f>SUM(C795:C804)</f>
        <v>308649.64</v>
      </c>
      <c r="D805" s="704">
        <f>SUM(D795:D804)</f>
        <v>406366.54</v>
      </c>
    </row>
    <row r="835" spans="1:6" ht="14.25">
      <c r="A835" s="299" t="s">
        <v>333</v>
      </c>
      <c r="B835" s="299"/>
      <c r="C835" s="299"/>
    </row>
    <row r="836" spans="1:6" ht="15" thickBot="1">
      <c r="A836" s="573"/>
      <c r="B836" s="573"/>
      <c r="C836" s="573"/>
    </row>
    <row r="837" spans="1:6" ht="26.25" thickBot="1">
      <c r="A837" s="705" t="s">
        <v>334</v>
      </c>
      <c r="B837" s="706"/>
      <c r="C837" s="706"/>
      <c r="D837" s="707"/>
      <c r="E837" s="604" t="s">
        <v>263</v>
      </c>
      <c r="F837" s="337" t="s">
        <v>264</v>
      </c>
    </row>
    <row r="838" spans="1:6" ht="14.25" thickBot="1">
      <c r="A838" s="419" t="s">
        <v>335</v>
      </c>
      <c r="B838" s="708"/>
      <c r="C838" s="708"/>
      <c r="D838" s="709"/>
      <c r="E838" s="710">
        <f>E839+E840+E841</f>
        <v>0</v>
      </c>
      <c r="F838" s="710">
        <f>F839+F840+F841</f>
        <v>0</v>
      </c>
    </row>
    <row r="839" spans="1:6">
      <c r="A839" s="711" t="s">
        <v>336</v>
      </c>
      <c r="B839" s="712"/>
      <c r="C839" s="712"/>
      <c r="D839" s="713"/>
      <c r="E839" s="714"/>
      <c r="F839" s="715"/>
    </row>
    <row r="840" spans="1:6">
      <c r="A840" s="716" t="s">
        <v>337</v>
      </c>
      <c r="B840" s="717"/>
      <c r="C840" s="717"/>
      <c r="D840" s="718"/>
      <c r="E840" s="719"/>
      <c r="F840" s="720"/>
    </row>
    <row r="841" spans="1:6" ht="14.25" thickBot="1">
      <c r="A841" s="721" t="s">
        <v>338</v>
      </c>
      <c r="B841" s="722"/>
      <c r="C841" s="722"/>
      <c r="D841" s="723"/>
      <c r="E841" s="724"/>
      <c r="F841" s="725"/>
    </row>
    <row r="842" spans="1:6" ht="14.25" thickBot="1">
      <c r="A842" s="726" t="s">
        <v>339</v>
      </c>
      <c r="B842" s="727"/>
      <c r="C842" s="727"/>
      <c r="D842" s="728"/>
      <c r="E842" s="729"/>
      <c r="F842" s="730"/>
    </row>
    <row r="843" spans="1:6" ht="14.25" thickBot="1">
      <c r="A843" s="731" t="s">
        <v>340</v>
      </c>
      <c r="B843" s="732"/>
      <c r="C843" s="732"/>
      <c r="D843" s="733"/>
      <c r="E843" s="729">
        <f>E844+E845+E846+E847+E848+E849+E850+E851+E852+E853</f>
        <v>11101.49</v>
      </c>
      <c r="F843" s="729">
        <f>F844+F845+F846+F847+F848+F849+F850+F851+F852+F853</f>
        <v>3397.08</v>
      </c>
    </row>
    <row r="844" spans="1:6">
      <c r="A844" s="734" t="s">
        <v>341</v>
      </c>
      <c r="B844" s="735"/>
      <c r="C844" s="735"/>
      <c r="D844" s="736"/>
      <c r="E844" s="714"/>
      <c r="F844" s="714"/>
    </row>
    <row r="845" spans="1:6">
      <c r="A845" s="737" t="s">
        <v>342</v>
      </c>
      <c r="B845" s="738"/>
      <c r="C845" s="738"/>
      <c r="D845" s="739"/>
      <c r="E845" s="719"/>
      <c r="F845" s="719"/>
    </row>
    <row r="846" spans="1:6">
      <c r="A846" s="737" t="s">
        <v>343</v>
      </c>
      <c r="B846" s="738"/>
      <c r="C846" s="738"/>
      <c r="D846" s="739"/>
      <c r="E846" s="719"/>
      <c r="F846" s="719"/>
    </row>
    <row r="847" spans="1:6">
      <c r="A847" s="737" t="s">
        <v>344</v>
      </c>
      <c r="B847" s="738"/>
      <c r="C847" s="738"/>
      <c r="D847" s="739"/>
      <c r="E847" s="719"/>
      <c r="F847" s="720"/>
    </row>
    <row r="848" spans="1:6">
      <c r="A848" s="737" t="s">
        <v>345</v>
      </c>
      <c r="B848" s="738"/>
      <c r="C848" s="738"/>
      <c r="D848" s="739"/>
      <c r="E848" s="720">
        <v>2159.56</v>
      </c>
      <c r="F848" s="720">
        <v>177</v>
      </c>
    </row>
    <row r="849" spans="1:6">
      <c r="A849" s="737" t="s">
        <v>346</v>
      </c>
      <c r="B849" s="738"/>
      <c r="C849" s="738"/>
      <c r="D849" s="739"/>
      <c r="E849" s="740"/>
      <c r="F849" s="741"/>
    </row>
    <row r="850" spans="1:6">
      <c r="A850" s="737" t="s">
        <v>347</v>
      </c>
      <c r="B850" s="738"/>
      <c r="C850" s="738"/>
      <c r="D850" s="739"/>
      <c r="E850" s="740"/>
      <c r="F850" s="741"/>
    </row>
    <row r="851" spans="1:6" ht="25.9" customHeight="1">
      <c r="A851" s="716" t="s">
        <v>348</v>
      </c>
      <c r="B851" s="717"/>
      <c r="C851" s="717"/>
      <c r="D851" s="718"/>
      <c r="E851" s="719"/>
      <c r="F851" s="720"/>
    </row>
    <row r="852" spans="1:6" ht="54.6" customHeight="1">
      <c r="A852" s="716" t="s">
        <v>349</v>
      </c>
      <c r="B852" s="717"/>
      <c r="C852" s="717"/>
      <c r="D852" s="718"/>
      <c r="E852" s="740"/>
      <c r="F852" s="741"/>
    </row>
    <row r="853" spans="1:6" ht="53.45" customHeight="1" thickBot="1">
      <c r="A853" s="721" t="s">
        <v>350</v>
      </c>
      <c r="B853" s="722"/>
      <c r="C853" s="722"/>
      <c r="D853" s="723"/>
      <c r="E853" s="741">
        <v>8941.93</v>
      </c>
      <c r="F853" s="741">
        <f>506.71+2713.37</f>
        <v>3220.08</v>
      </c>
    </row>
    <row r="854" spans="1:6" ht="14.25" thickBot="1">
      <c r="A854" s="742" t="s">
        <v>83</v>
      </c>
      <c r="B854" s="743"/>
      <c r="C854" s="743"/>
      <c r="D854" s="744"/>
      <c r="E854" s="413">
        <f>SUM(E838+E842+E843)</f>
        <v>11101.49</v>
      </c>
      <c r="F854" s="413">
        <f>SUM(F838+F842+F843)</f>
        <v>3397.08</v>
      </c>
    </row>
    <row r="878" spans="1:6">
      <c r="A878" s="12" t="s">
        <v>351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352</v>
      </c>
      <c r="B880" s="260"/>
      <c r="C880" s="260"/>
      <c r="D880" s="261"/>
      <c r="E880" s="604" t="s">
        <v>263</v>
      </c>
      <c r="F880" s="337" t="s">
        <v>264</v>
      </c>
    </row>
    <row r="881" spans="1:6" ht="41.25" customHeight="1" thickBot="1">
      <c r="A881" s="745" t="s">
        <v>353</v>
      </c>
      <c r="B881" s="746"/>
      <c r="C881" s="746"/>
      <c r="D881" s="747"/>
      <c r="E881" s="748"/>
      <c r="F881" s="748"/>
    </row>
    <row r="882" spans="1:6" ht="14.25" thickBot="1">
      <c r="A882" s="419" t="s">
        <v>354</v>
      </c>
      <c r="B882" s="708"/>
      <c r="C882" s="708"/>
      <c r="D882" s="709"/>
      <c r="E882" s="606">
        <f>SUM(E883+E884+E888)</f>
        <v>39.07</v>
      </c>
      <c r="F882" s="606">
        <f>SUM(F883+F884+F888)</f>
        <v>487.7</v>
      </c>
    </row>
    <row r="883" spans="1:6">
      <c r="A883" s="749" t="s">
        <v>355</v>
      </c>
      <c r="B883" s="750"/>
      <c r="C883" s="750"/>
      <c r="D883" s="751"/>
      <c r="E883" s="246"/>
      <c r="F883" s="246"/>
    </row>
    <row r="884" spans="1:6">
      <c r="A884" s="314" t="s">
        <v>356</v>
      </c>
      <c r="B884" s="752"/>
      <c r="C884" s="752"/>
      <c r="D884" s="753"/>
      <c r="E884" s="288">
        <f>SUM(E886:E887)</f>
        <v>0</v>
      </c>
      <c r="F884" s="288">
        <f>SUM(F886:F887)</f>
        <v>0</v>
      </c>
    </row>
    <row r="885" spans="1:6" ht="29.45" customHeight="1">
      <c r="A885" s="325" t="s">
        <v>357</v>
      </c>
      <c r="B885" s="754"/>
      <c r="C885" s="754"/>
      <c r="D885" s="464"/>
      <c r="E885" s="231"/>
      <c r="F885" s="231"/>
    </row>
    <row r="886" spans="1:6">
      <c r="A886" s="325" t="s">
        <v>358</v>
      </c>
      <c r="B886" s="754"/>
      <c r="C886" s="754"/>
      <c r="D886" s="464"/>
      <c r="E886" s="231"/>
      <c r="F886" s="231"/>
    </row>
    <row r="887" spans="1:6">
      <c r="A887" s="325" t="s">
        <v>359</v>
      </c>
      <c r="B887" s="754"/>
      <c r="C887" s="754"/>
      <c r="D887" s="464"/>
      <c r="E887" s="231"/>
      <c r="F887" s="231"/>
    </row>
    <row r="888" spans="1:6">
      <c r="A888" s="465" t="s">
        <v>360</v>
      </c>
      <c r="B888" s="755"/>
      <c r="C888" s="755"/>
      <c r="D888" s="466"/>
      <c r="E888" s="224">
        <f>E889+E890+E891+E892+E893</f>
        <v>39.07</v>
      </c>
      <c r="F888" s="224">
        <f>F889+F890+F891+F892+F893</f>
        <v>487.7</v>
      </c>
    </row>
    <row r="889" spans="1:6">
      <c r="A889" s="325" t="s">
        <v>361</v>
      </c>
      <c r="B889" s="754"/>
      <c r="C889" s="754"/>
      <c r="D889" s="464"/>
      <c r="E889" s="231"/>
      <c r="F889" s="231"/>
    </row>
    <row r="890" spans="1:6">
      <c r="A890" s="325" t="s">
        <v>362</v>
      </c>
      <c r="B890" s="754"/>
      <c r="C890" s="754"/>
      <c r="D890" s="464"/>
      <c r="E890" s="231"/>
      <c r="F890" s="231"/>
    </row>
    <row r="891" spans="1:6">
      <c r="A891" s="325" t="s">
        <v>363</v>
      </c>
      <c r="B891" s="754"/>
      <c r="C891" s="754"/>
      <c r="D891" s="464"/>
      <c r="E891" s="231"/>
      <c r="F891" s="231"/>
    </row>
    <row r="892" spans="1:6">
      <c r="A892" s="325" t="s">
        <v>364</v>
      </c>
      <c r="B892" s="754"/>
      <c r="C892" s="754"/>
      <c r="D892" s="464"/>
      <c r="E892" s="231"/>
      <c r="F892" s="231"/>
    </row>
    <row r="893" spans="1:6" ht="65.45" customHeight="1" thickBot="1">
      <c r="A893" s="756" t="s">
        <v>365</v>
      </c>
      <c r="B893" s="757"/>
      <c r="C893" s="757"/>
      <c r="D893" s="758"/>
      <c r="E893" s="611">
        <v>39.07</v>
      </c>
      <c r="F893" s="611">
        <v>487.7</v>
      </c>
    </row>
    <row r="894" spans="1:6" ht="14.25" thickBot="1">
      <c r="A894" s="759" t="s">
        <v>366</v>
      </c>
      <c r="B894" s="760"/>
      <c r="C894" s="760"/>
      <c r="D894" s="761"/>
      <c r="E894" s="762">
        <f>SUM(E881+E882)</f>
        <v>39.07</v>
      </c>
      <c r="F894" s="762">
        <f>SUM(F881+F882)</f>
        <v>487.7</v>
      </c>
    </row>
    <row r="921" spans="1:6" ht="14.25">
      <c r="A921" s="61" t="s">
        <v>367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3"/>
      <c r="B923" s="764"/>
      <c r="C923" s="764"/>
      <c r="D923" s="765"/>
      <c r="E923" s="766" t="s">
        <v>263</v>
      </c>
      <c r="F923" s="767" t="s">
        <v>264</v>
      </c>
    </row>
    <row r="924" spans="1:6" ht="14.25" thickBot="1">
      <c r="A924" s="768" t="s">
        <v>368</v>
      </c>
      <c r="B924" s="769"/>
      <c r="C924" s="769"/>
      <c r="D924" s="770"/>
      <c r="E924" s="748"/>
      <c r="F924" s="748"/>
    </row>
    <row r="925" spans="1:6" ht="14.25" thickBot="1">
      <c r="A925" s="771" t="s">
        <v>369</v>
      </c>
      <c r="B925" s="772"/>
      <c r="C925" s="772"/>
      <c r="D925" s="773"/>
      <c r="E925" s="606">
        <f>SUM(E926:E927)</f>
        <v>0.59</v>
      </c>
      <c r="F925" s="606">
        <f>SUM(F926:F927)</f>
        <v>16.350000000000001</v>
      </c>
    </row>
    <row r="926" spans="1:6" ht="22.5" customHeight="1">
      <c r="A926" s="774" t="s">
        <v>370</v>
      </c>
      <c r="B926" s="775"/>
      <c r="C926" s="775"/>
      <c r="D926" s="776"/>
      <c r="E926" s="378">
        <v>0.59</v>
      </c>
      <c r="F926" s="378">
        <v>16.350000000000001</v>
      </c>
    </row>
    <row r="927" spans="1:6" ht="15.75" customHeight="1" thickBot="1">
      <c r="A927" s="777" t="s">
        <v>371</v>
      </c>
      <c r="B927" s="778"/>
      <c r="C927" s="778"/>
      <c r="D927" s="779"/>
      <c r="E927" s="237"/>
      <c r="F927" s="237"/>
    </row>
    <row r="928" spans="1:6">
      <c r="A928" s="780" t="s">
        <v>372</v>
      </c>
      <c r="B928" s="781"/>
      <c r="C928" s="781"/>
      <c r="D928" s="782"/>
      <c r="E928" s="783">
        <f>SUM(E929:E935)</f>
        <v>0</v>
      </c>
      <c r="F928" s="783">
        <f>SUM(F929:F935)</f>
        <v>0</v>
      </c>
    </row>
    <row r="929" spans="1:6">
      <c r="A929" s="784" t="s">
        <v>373</v>
      </c>
      <c r="B929" s="785"/>
      <c r="C929" s="785"/>
      <c r="D929" s="786"/>
      <c r="E929" s="224"/>
      <c r="F929" s="224"/>
    </row>
    <row r="930" spans="1:6">
      <c r="A930" s="784" t="s">
        <v>374</v>
      </c>
      <c r="B930" s="785"/>
      <c r="C930" s="785"/>
      <c r="D930" s="786"/>
      <c r="E930" s="231"/>
      <c r="F930" s="231"/>
    </row>
    <row r="931" spans="1:6">
      <c r="A931" s="787" t="s">
        <v>375</v>
      </c>
      <c r="B931" s="788"/>
      <c r="C931" s="788"/>
      <c r="D931" s="789"/>
      <c r="E931" s="378"/>
      <c r="F931" s="378"/>
    </row>
    <row r="932" spans="1:6">
      <c r="A932" s="790" t="s">
        <v>376</v>
      </c>
      <c r="B932" s="791"/>
      <c r="C932" s="791"/>
      <c r="D932" s="792"/>
      <c r="E932" s="231"/>
      <c r="F932" s="231"/>
    </row>
    <row r="933" spans="1:6">
      <c r="A933" s="790" t="s">
        <v>377</v>
      </c>
      <c r="B933" s="791"/>
      <c r="C933" s="791"/>
      <c r="D933" s="792"/>
      <c r="E933" s="237"/>
      <c r="F933" s="237"/>
    </row>
    <row r="934" spans="1:6">
      <c r="A934" s="790" t="s">
        <v>378</v>
      </c>
      <c r="B934" s="791"/>
      <c r="C934" s="791"/>
      <c r="D934" s="792"/>
      <c r="E934" s="237"/>
      <c r="F934" s="237"/>
    </row>
    <row r="935" spans="1:6" ht="14.25" thickBot="1">
      <c r="A935" s="793" t="s">
        <v>135</v>
      </c>
      <c r="B935" s="794"/>
      <c r="C935" s="794"/>
      <c r="D935" s="795"/>
      <c r="E935" s="237"/>
      <c r="F935" s="237"/>
    </row>
    <row r="936" spans="1:6" ht="16.5" thickBot="1">
      <c r="A936" s="702" t="s">
        <v>83</v>
      </c>
      <c r="B936" s="796"/>
      <c r="C936" s="796"/>
      <c r="D936" s="703"/>
      <c r="E936" s="797">
        <f>SUM(E924+E925+E928)</f>
        <v>0.59</v>
      </c>
      <c r="F936" s="797">
        <f>SUM(F924+F925+F928)</f>
        <v>16.350000000000001</v>
      </c>
    </row>
    <row r="937" spans="1:6" ht="15.75">
      <c r="A937" s="798"/>
      <c r="B937" s="798"/>
      <c r="C937" s="798"/>
      <c r="D937" s="798"/>
      <c r="E937" s="799"/>
      <c r="F937" s="799"/>
    </row>
    <row r="939" spans="1:6" ht="14.25">
      <c r="A939" s="299" t="s">
        <v>379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4" t="s">
        <v>263</v>
      </c>
      <c r="F941" s="337" t="s">
        <v>264</v>
      </c>
    </row>
    <row r="942" spans="1:6" ht="14.25" thickBot="1">
      <c r="A942" s="419" t="s">
        <v>369</v>
      </c>
      <c r="B942" s="708"/>
      <c r="C942" s="708"/>
      <c r="D942" s="709"/>
      <c r="E942" s="606">
        <f>E943+E944</f>
        <v>0</v>
      </c>
      <c r="F942" s="606">
        <f>F943+F944</f>
        <v>0</v>
      </c>
    </row>
    <row r="943" spans="1:6">
      <c r="A943" s="734" t="s">
        <v>380</v>
      </c>
      <c r="B943" s="735"/>
      <c r="C943" s="735"/>
      <c r="D943" s="736"/>
      <c r="E943" s="275"/>
      <c r="F943" s="800"/>
    </row>
    <row r="944" spans="1:6" ht="14.25" thickBot="1">
      <c r="A944" s="801" t="s">
        <v>381</v>
      </c>
      <c r="B944" s="802"/>
      <c r="C944" s="802"/>
      <c r="D944" s="803"/>
      <c r="E944" s="611"/>
      <c r="F944" s="612"/>
    </row>
    <row r="945" spans="1:6" ht="14.25" thickBot="1">
      <c r="A945" s="419" t="s">
        <v>382</v>
      </c>
      <c r="B945" s="708"/>
      <c r="C945" s="708"/>
      <c r="D945" s="709"/>
      <c r="E945" s="606">
        <f>SUM(E946:E951)</f>
        <v>0</v>
      </c>
      <c r="F945" s="606">
        <f>SUM(F946:F951)</f>
        <v>0</v>
      </c>
    </row>
    <row r="946" spans="1:6">
      <c r="A946" s="737" t="s">
        <v>383</v>
      </c>
      <c r="B946" s="738"/>
      <c r="C946" s="738"/>
      <c r="D946" s="739"/>
      <c r="E946" s="231"/>
      <c r="F946" s="231"/>
    </row>
    <row r="947" spans="1:6">
      <c r="A947" s="716" t="s">
        <v>384</v>
      </c>
      <c r="B947" s="717"/>
      <c r="C947" s="717"/>
      <c r="D947" s="718"/>
      <c r="E947" s="231"/>
      <c r="F947" s="231"/>
    </row>
    <row r="948" spans="1:6">
      <c r="A948" s="716" t="s">
        <v>385</v>
      </c>
      <c r="B948" s="717"/>
      <c r="C948" s="717"/>
      <c r="D948" s="718"/>
      <c r="E948" s="237"/>
      <c r="F948" s="237"/>
    </row>
    <row r="949" spans="1:6">
      <c r="A949" s="716" t="s">
        <v>386</v>
      </c>
      <c r="B949" s="717"/>
      <c r="C949" s="717"/>
      <c r="D949" s="718"/>
      <c r="E949" s="237"/>
      <c r="F949" s="237"/>
    </row>
    <row r="950" spans="1:6">
      <c r="A950" s="716" t="s">
        <v>387</v>
      </c>
      <c r="B950" s="717"/>
      <c r="C950" s="717"/>
      <c r="D950" s="718"/>
      <c r="E950" s="237"/>
      <c r="F950" s="237"/>
    </row>
    <row r="951" spans="1:6" ht="14.25" thickBot="1">
      <c r="A951" s="804" t="s">
        <v>135</v>
      </c>
      <c r="B951" s="805"/>
      <c r="C951" s="805"/>
      <c r="D951" s="806"/>
      <c r="E951" s="237"/>
      <c r="F951" s="237"/>
    </row>
    <row r="952" spans="1:6" ht="14.25" thickBot="1">
      <c r="A952" s="433"/>
      <c r="B952" s="807"/>
      <c r="C952" s="807"/>
      <c r="D952" s="434"/>
      <c r="E952" s="413">
        <f>SUM(E942+E945)</f>
        <v>0</v>
      </c>
      <c r="F952" s="413">
        <f>SUM(F942+F945)</f>
        <v>0</v>
      </c>
    </row>
    <row r="968" spans="1:6" ht="15.75">
      <c r="A968" s="808" t="s">
        <v>388</v>
      </c>
      <c r="B968" s="808"/>
      <c r="C968" s="808"/>
      <c r="D968" s="808"/>
      <c r="E968" s="808"/>
      <c r="F968" s="808"/>
    </row>
    <row r="969" spans="1:6" ht="14.25" thickBot="1">
      <c r="A969" s="809"/>
      <c r="B969" s="254"/>
      <c r="C969" s="254"/>
      <c r="D969" s="254"/>
      <c r="E969" s="254"/>
      <c r="F969" s="254"/>
    </row>
    <row r="970" spans="1:6" ht="14.25" thickBot="1">
      <c r="A970" s="810" t="s">
        <v>389</v>
      </c>
      <c r="B970" s="811"/>
      <c r="C970" s="812" t="s">
        <v>390</v>
      </c>
      <c r="D970" s="813"/>
      <c r="E970" s="813"/>
      <c r="F970" s="814"/>
    </row>
    <row r="971" spans="1:6" ht="14.25" thickBot="1">
      <c r="A971" s="815"/>
      <c r="B971" s="816"/>
      <c r="C971" s="817" t="s">
        <v>391</v>
      </c>
      <c r="D971" s="818" t="s">
        <v>392</v>
      </c>
      <c r="E971" s="819" t="s">
        <v>265</v>
      </c>
      <c r="F971" s="818" t="s">
        <v>268</v>
      </c>
    </row>
    <row r="972" spans="1:6">
      <c r="A972" s="820" t="s">
        <v>393</v>
      </c>
      <c r="B972" s="340"/>
      <c r="C972" s="821">
        <f>SUM(C973:C973)</f>
        <v>0</v>
      </c>
      <c r="D972" s="821">
        <f t="shared" ref="D972:F972" si="22">SUM(D973:D973)</f>
        <v>0</v>
      </c>
      <c r="E972" s="821">
        <f t="shared" si="22"/>
        <v>0</v>
      </c>
      <c r="F972" s="821">
        <f t="shared" si="22"/>
        <v>8747.83</v>
      </c>
    </row>
    <row r="973" spans="1:6">
      <c r="A973" s="822" t="s">
        <v>394</v>
      </c>
      <c r="B973" s="344"/>
      <c r="C973" s="289"/>
      <c r="D973" s="231"/>
      <c r="E973" s="230"/>
      <c r="F973" s="231">
        <v>8747.83</v>
      </c>
    </row>
    <row r="974" spans="1:6">
      <c r="A974" s="822" t="s">
        <v>395</v>
      </c>
      <c r="B974" s="344"/>
      <c r="C974" s="289"/>
      <c r="D974" s="231"/>
      <c r="E974" s="230"/>
      <c r="F974" s="231"/>
    </row>
    <row r="975" spans="1:6">
      <c r="A975" s="822" t="s">
        <v>395</v>
      </c>
      <c r="B975" s="344"/>
      <c r="C975" s="289"/>
      <c r="D975" s="231"/>
      <c r="E975" s="230"/>
      <c r="F975" s="231"/>
    </row>
    <row r="976" spans="1:6">
      <c r="A976" s="823"/>
      <c r="B976" s="446"/>
      <c r="C976" s="289"/>
      <c r="D976" s="231"/>
      <c r="E976" s="230"/>
      <c r="F976" s="231"/>
    </row>
    <row r="977" spans="1:6" ht="14.25" thickBot="1">
      <c r="A977" s="824" t="s">
        <v>396</v>
      </c>
      <c r="B977" s="362"/>
      <c r="C977" s="825"/>
      <c r="D977" s="237"/>
      <c r="E977" s="236"/>
      <c r="F977" s="237">
        <f>1750+2003.22</f>
        <v>3753.2200000000003</v>
      </c>
    </row>
    <row r="978" spans="1:6" ht="14.25" thickBot="1">
      <c r="A978" s="826" t="s">
        <v>136</v>
      </c>
      <c r="B978" s="827"/>
      <c r="C978" s="828">
        <f>C972+C976+C977</f>
        <v>0</v>
      </c>
      <c r="D978" s="828">
        <f t="shared" ref="D978:F978" si="23">D972+D976+D977</f>
        <v>0</v>
      </c>
      <c r="E978" s="828">
        <f t="shared" si="23"/>
        <v>0</v>
      </c>
      <c r="F978" s="829">
        <f t="shared" si="23"/>
        <v>12501.05</v>
      </c>
    </row>
    <row r="981" spans="1:6" ht="30" customHeight="1">
      <c r="A981" s="206" t="s">
        <v>397</v>
      </c>
      <c r="B981" s="206"/>
      <c r="C981" s="206"/>
      <c r="D981" s="206"/>
      <c r="E981" s="830"/>
      <c r="F981" s="830"/>
    </row>
    <row r="983" spans="1:6" ht="15">
      <c r="A983" s="299" t="s">
        <v>398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399</v>
      </c>
      <c r="D985" s="304" t="s">
        <v>400</v>
      </c>
    </row>
    <row r="986" spans="1:6" ht="14.25" thickBot="1">
      <c r="A986" s="479" t="s">
        <v>401</v>
      </c>
      <c r="B986" s="831"/>
      <c r="C986" s="832">
        <v>76</v>
      </c>
      <c r="D986" s="832">
        <v>77</v>
      </c>
    </row>
    <row r="989" spans="1:6" ht="24" customHeight="1">
      <c r="A989" s="299" t="s">
        <v>402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7" t="s">
        <v>403</v>
      </c>
      <c r="B991" s="818" t="s">
        <v>404</v>
      </c>
      <c r="C991" s="818" t="s">
        <v>151</v>
      </c>
      <c r="D991" s="214" t="s">
        <v>405</v>
      </c>
      <c r="E991" s="213" t="s">
        <v>406</v>
      </c>
    </row>
    <row r="992" spans="1:6">
      <c r="A992" s="833" t="s">
        <v>80</v>
      </c>
      <c r="B992" s="246" t="s">
        <v>407</v>
      </c>
      <c r="C992" s="246">
        <v>0</v>
      </c>
      <c r="D992" s="246" t="s">
        <v>407</v>
      </c>
      <c r="E992" s="246" t="s">
        <v>407</v>
      </c>
    </row>
    <row r="993" spans="1:5">
      <c r="A993" s="834" t="s">
        <v>81</v>
      </c>
      <c r="B993" s="231"/>
      <c r="C993" s="231"/>
      <c r="D993" s="230"/>
      <c r="E993" s="231"/>
    </row>
    <row r="994" spans="1:5">
      <c r="A994" s="834" t="s">
        <v>408</v>
      </c>
      <c r="B994" s="231"/>
      <c r="C994" s="231"/>
      <c r="D994" s="230"/>
      <c r="E994" s="231"/>
    </row>
    <row r="995" spans="1:5">
      <c r="A995" s="834" t="s">
        <v>409</v>
      </c>
      <c r="B995" s="231"/>
      <c r="C995" s="231"/>
      <c r="D995" s="230"/>
      <c r="E995" s="231"/>
    </row>
    <row r="996" spans="1:5">
      <c r="A996" s="834" t="s">
        <v>410</v>
      </c>
      <c r="B996" s="231"/>
      <c r="C996" s="231"/>
      <c r="D996" s="230"/>
      <c r="E996" s="231"/>
    </row>
    <row r="997" spans="1:5">
      <c r="A997" s="834" t="s">
        <v>411</v>
      </c>
      <c r="B997" s="231"/>
      <c r="C997" s="231"/>
      <c r="D997" s="230"/>
      <c r="E997" s="231"/>
    </row>
    <row r="998" spans="1:5">
      <c r="A998" s="834" t="s">
        <v>412</v>
      </c>
      <c r="B998" s="231"/>
      <c r="C998" s="231"/>
      <c r="D998" s="230"/>
      <c r="E998" s="231"/>
    </row>
    <row r="999" spans="1:5" ht="14.25" thickBot="1">
      <c r="A999" s="835" t="s">
        <v>413</v>
      </c>
      <c r="B999" s="611"/>
      <c r="C999" s="611"/>
      <c r="D999" s="836"/>
      <c r="E999" s="611"/>
    </row>
    <row r="1010" spans="1:5" ht="14.25">
      <c r="A1010" s="573" t="s">
        <v>414</v>
      </c>
      <c r="B1010" s="837"/>
      <c r="C1010" s="837"/>
      <c r="D1010" s="837"/>
      <c r="E1010" s="837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8" t="s">
        <v>403</v>
      </c>
      <c r="B1012" s="839" t="s">
        <v>404</v>
      </c>
      <c r="C1012" s="839" t="s">
        <v>151</v>
      </c>
      <c r="D1012" s="840" t="s">
        <v>415</v>
      </c>
      <c r="E1012" s="841" t="s">
        <v>406</v>
      </c>
    </row>
    <row r="1013" spans="1:5">
      <c r="A1013" s="833" t="s">
        <v>80</v>
      </c>
      <c r="B1013" s="246" t="s">
        <v>407</v>
      </c>
      <c r="C1013" s="246">
        <v>0</v>
      </c>
      <c r="D1013" s="246" t="s">
        <v>407</v>
      </c>
      <c r="E1013" s="246" t="s">
        <v>407</v>
      </c>
    </row>
    <row r="1014" spans="1:5">
      <c r="A1014" s="834" t="s">
        <v>81</v>
      </c>
      <c r="B1014" s="231"/>
      <c r="C1014" s="231"/>
      <c r="D1014" s="230"/>
      <c r="E1014" s="231"/>
    </row>
    <row r="1015" spans="1:5">
      <c r="A1015" s="834" t="s">
        <v>408</v>
      </c>
      <c r="B1015" s="231"/>
      <c r="C1015" s="231"/>
      <c r="D1015" s="230"/>
      <c r="E1015" s="231"/>
    </row>
    <row r="1016" spans="1:5">
      <c r="A1016" s="834" t="s">
        <v>409</v>
      </c>
      <c r="B1016" s="231"/>
      <c r="C1016" s="231"/>
      <c r="D1016" s="230"/>
      <c r="E1016" s="231"/>
    </row>
    <row r="1017" spans="1:5">
      <c r="A1017" s="834" t="s">
        <v>410</v>
      </c>
      <c r="B1017" s="231"/>
      <c r="C1017" s="231"/>
      <c r="D1017" s="230"/>
      <c r="E1017" s="231"/>
    </row>
    <row r="1018" spans="1:5">
      <c r="A1018" s="834" t="s">
        <v>411</v>
      </c>
      <c r="B1018" s="231"/>
      <c r="C1018" s="231"/>
      <c r="D1018" s="230"/>
      <c r="E1018" s="231"/>
    </row>
    <row r="1019" spans="1:5">
      <c r="A1019" s="834" t="s">
        <v>412</v>
      </c>
      <c r="B1019" s="231"/>
      <c r="C1019" s="231"/>
      <c r="D1019" s="230"/>
      <c r="E1019" s="231"/>
    </row>
    <row r="1020" spans="1:5" ht="14.25" thickBot="1">
      <c r="A1020" s="835" t="s">
        <v>413</v>
      </c>
      <c r="B1020" s="611"/>
      <c r="C1020" s="611"/>
      <c r="D1020" s="836"/>
      <c r="E1020" s="611"/>
    </row>
    <row r="1025" spans="1:7">
      <c r="D1025" s="642"/>
    </row>
    <row r="1028" spans="1:7" ht="15">
      <c r="A1028" s="842"/>
      <c r="B1028" s="842"/>
      <c r="C1028" s="843"/>
      <c r="D1028" s="844"/>
      <c r="E1028" s="842"/>
      <c r="F1028" s="842"/>
    </row>
    <row r="1029" spans="1:7" ht="15">
      <c r="A1029" s="845" t="s">
        <v>416</v>
      </c>
      <c r="B1029" s="845"/>
      <c r="C1029" s="843">
        <v>45733</v>
      </c>
      <c r="D1029" s="843"/>
      <c r="E1029" s="845"/>
      <c r="F1029" s="844" t="s">
        <v>417</v>
      </c>
      <c r="G1029" s="844"/>
    </row>
    <row r="1030" spans="1:7" ht="15">
      <c r="A1030" s="845" t="s">
        <v>418</v>
      </c>
      <c r="B1030" s="335"/>
      <c r="C1030" s="844" t="s">
        <v>419</v>
      </c>
      <c r="D1030" s="846"/>
      <c r="E1030" s="845"/>
      <c r="F1030" s="844" t="s">
        <v>420</v>
      </c>
      <c r="G1030" s="844"/>
    </row>
  </sheetData>
  <sheetProtection algorithmName="SHA-512" hashValue="LPh7sNUZ9QOafjEkHgjzIb8lrMInwC6haBDpyYkv0zxbWqxZJa24DgfNl6e4JuGocH41ebeNz1BPvg6k+wNSSQ==" saltValue="DCalgKHP8ss2a2u0ZjxbQQ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&amp;CZespół Szkół Nr 32 im. K. K. Baczyńskiego, ul. Ożarowska 71, 01-408 Warszawa.
Informacja dodatkowa do sprawozdania finansowego za rok obrotowy zakończony 31 grudnia 2024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6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2025-04-17T08:13:43Z</dcterms:created>
  <dcterms:modified xsi:type="dcterms:W3CDTF">2025-04-17T08:14:05Z</dcterms:modified>
</cp:coreProperties>
</file>